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 2020\CBMSE\FUNDO A FUNDO DILIGENCIA\ITABAIANA\ENTREGA ROSE 12MAI21_EMAIL\"/>
    </mc:Choice>
  </mc:AlternateContent>
  <xr:revisionPtr revIDLastSave="0" documentId="13_ncr:1_{5834D09D-15D9-41AD-892B-5A69ABBEAB89}" xr6:coauthVersionLast="46" xr6:coauthVersionMax="46" xr10:uidLastSave="{00000000-0000-0000-0000-000000000000}"/>
  <bookViews>
    <workbookView xWindow="-120" yWindow="-120" windowWidth="29040" windowHeight="15840" tabRatio="500" activeTab="3" xr2:uid="{00000000-000D-0000-FFFF-FFFF00000000}"/>
  </bookViews>
  <sheets>
    <sheet name="ÁREAS" sheetId="1" r:id="rId1"/>
    <sheet name="AUXILIAR" sheetId="2" r:id="rId2"/>
    <sheet name="P. PREÇO" sheetId="3" r:id="rId3"/>
    <sheet name="C. ENTREGA" sheetId="4" r:id="rId4"/>
    <sheet name="C. DESEMBOLSO" sheetId="5" r:id="rId5"/>
  </sheets>
  <definedNames>
    <definedName name="__xlnm__FilterDatabase" localSheetId="2">'P. PREÇO'!$A$4:$I$26</definedName>
    <definedName name="_xlnm.Print_Area" localSheetId="4">'C. DESEMBOLSO'!$A$1:$X$261</definedName>
    <definedName name="Excel_BuiltIn_Print_Area" localSheetId="0">ÁREAS!$B$2:$D$68</definedName>
    <definedName name="Excel_BuiltIn_Print_Area_3_1" localSheetId="1">NA()</definedName>
    <definedName name="Excel_BuiltIn_Print_Area_3_1" localSheetId="4">NA()</definedName>
    <definedName name="Excel_BuiltIn_Print_Area_3_1" localSheetId="3">NA()</definedName>
    <definedName name="Excel_BuiltIn_Print_Area_3_1">NA()</definedName>
    <definedName name="print" localSheetId="1">AUXILIAR!$1:$3</definedName>
    <definedName name="print" localSheetId="2">'P. PREÇO'!$2:$5</definedName>
    <definedName name="Print_Area_0" localSheetId="4">'C. DESEMBOLSO'!$A$1:$W$76</definedName>
    <definedName name="Print_Titles_0" localSheetId="0">ÁREAS!$4:$5</definedName>
    <definedName name="Print_Titles_0" localSheetId="1">AUXILIAR!$1:$3</definedName>
    <definedName name="Print_Titles_0" localSheetId="4">'C. DESEMBOLSO'!$A:$C,'C. DESEMBOLSO'!$1:$3</definedName>
    <definedName name="Print_Titles_0" localSheetId="3">'C. ENTREGA'!$1:$1</definedName>
    <definedName name="Print_Titles_0" localSheetId="2">'P. PREÇO'!$1:$2</definedName>
    <definedName name="Print_Titles_0_0" localSheetId="1">AUXILIAR!$1:$3</definedName>
    <definedName name="Print_Titles_0_0" localSheetId="2">'P. PREÇO'!$1:$5</definedName>
    <definedName name="Print_Titles_0_0_0" localSheetId="1">AUXILIAR!$1:$3</definedName>
    <definedName name="Print_Titles_0_0_0" localSheetId="2">'P. PREÇO'!$2:$5</definedName>
    <definedName name="TESTE" localSheetId="1">NA()</definedName>
    <definedName name="teste" localSheetId="4">NA()</definedName>
    <definedName name="teste" localSheetId="3">NA()</definedName>
    <definedName name="TESTE">NA()</definedName>
    <definedName name="_xlnm.Print_Titles" localSheetId="0">ÁREAS!$4:$5</definedName>
    <definedName name="_xlnm.Print_Titles" localSheetId="1">AUXILIAR!$1:$3</definedName>
    <definedName name="_xlnm.Print_Titles" localSheetId="4">'C. DESEMBOLSO'!$A:$C,'C. DESEMBOLSO'!$1:$3</definedName>
    <definedName name="_xlnm.Print_Titles" localSheetId="3">'C. ENTREGA'!$1:$1</definedName>
    <definedName name="_xlnm.Print_Titles" localSheetId="2">'P. PREÇO'!$1:$2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4" l="1"/>
  <c r="A27" i="4"/>
  <c r="P22" i="5" l="1"/>
  <c r="P18" i="5"/>
  <c r="T30" i="5"/>
  <c r="G41" i="3"/>
  <c r="W32" i="5"/>
  <c r="C32" i="5"/>
  <c r="T32" i="5" s="1"/>
  <c r="L32" i="5" l="1"/>
  <c r="B87" i="1"/>
  <c r="D87" i="1"/>
  <c r="D88" i="1"/>
  <c r="E328" i="2" l="1"/>
  <c r="F327" i="2"/>
  <c r="E327" i="2" s="1"/>
  <c r="F20" i="3"/>
  <c r="G20" i="3" s="1"/>
  <c r="C20" i="3"/>
  <c r="B18" i="4"/>
  <c r="F131" i="2"/>
  <c r="E129" i="2"/>
  <c r="F129" i="2"/>
  <c r="D10" i="1"/>
  <c r="D108" i="1" s="1"/>
  <c r="D107" i="1" s="1"/>
  <c r="A4" i="2"/>
  <c r="D79" i="1"/>
  <c r="D13" i="1"/>
  <c r="D137" i="1" s="1"/>
  <c r="D48" i="1"/>
  <c r="X77" i="5" l="1"/>
  <c r="W72" i="5"/>
  <c r="W70" i="5"/>
  <c r="W66" i="5"/>
  <c r="W64" i="5"/>
  <c r="A60" i="5"/>
  <c r="A58" i="5"/>
  <c r="W50" i="5"/>
  <c r="B50" i="5"/>
  <c r="A50" i="5"/>
  <c r="W48" i="5"/>
  <c r="C48" i="5"/>
  <c r="W40" i="5"/>
  <c r="W38" i="5"/>
  <c r="W36" i="5"/>
  <c r="W34" i="5"/>
  <c r="B30" i="5"/>
  <c r="A30" i="5"/>
  <c r="B28" i="5"/>
  <c r="A28" i="5"/>
  <c r="W26" i="5"/>
  <c r="W24" i="5"/>
  <c r="W22" i="5"/>
  <c r="W20" i="5"/>
  <c r="W18" i="5"/>
  <c r="W16" i="5"/>
  <c r="W14" i="5"/>
  <c r="W12" i="5"/>
  <c r="W10" i="5"/>
  <c r="W8" i="5"/>
  <c r="B8" i="5"/>
  <c r="A8" i="5"/>
  <c r="A6" i="5"/>
  <c r="W4" i="5"/>
  <c r="C4" i="5"/>
  <c r="A4" i="5"/>
  <c r="W3" i="5"/>
  <c r="A2" i="5"/>
  <c r="A32" i="4"/>
  <c r="A31" i="4"/>
  <c r="B17" i="4"/>
  <c r="B16" i="4"/>
  <c r="B6" i="4"/>
  <c r="A6" i="4"/>
  <c r="A5" i="4"/>
  <c r="A4" i="4"/>
  <c r="A1" i="4"/>
  <c r="C40" i="3"/>
  <c r="B40" i="3"/>
  <c r="B38" i="4" s="1"/>
  <c r="C39" i="3"/>
  <c r="B39" i="3"/>
  <c r="B70" i="5" s="1"/>
  <c r="C38" i="3"/>
  <c r="B38" i="3"/>
  <c r="B160" i="1" s="1"/>
  <c r="C37" i="3"/>
  <c r="B37" i="3"/>
  <c r="B66" i="5" s="1"/>
  <c r="C36" i="3"/>
  <c r="B36" i="3"/>
  <c r="C35" i="3"/>
  <c r="B35" i="3"/>
  <c r="B62" i="5" s="1"/>
  <c r="C34" i="3"/>
  <c r="B34" i="3"/>
  <c r="B60" i="5" s="1"/>
  <c r="C33" i="3"/>
  <c r="B33" i="3"/>
  <c r="B58" i="5" s="1"/>
  <c r="F32" i="3"/>
  <c r="C56" i="5" s="1"/>
  <c r="B32" i="3"/>
  <c r="C31" i="3"/>
  <c r="B31" i="3"/>
  <c r="C30" i="3"/>
  <c r="B30" i="3"/>
  <c r="B28" i="3"/>
  <c r="B26" i="4" s="1"/>
  <c r="C27" i="3"/>
  <c r="B27" i="3"/>
  <c r="B25" i="4" s="1"/>
  <c r="C26" i="3"/>
  <c r="B26" i="3"/>
  <c r="B24" i="4" s="1"/>
  <c r="C25" i="3"/>
  <c r="B25" i="3"/>
  <c r="B23" i="4" s="1"/>
  <c r="C24" i="3"/>
  <c r="B24" i="3"/>
  <c r="B22" i="4" s="1"/>
  <c r="C23" i="3"/>
  <c r="B23" i="3"/>
  <c r="B21" i="4" s="1"/>
  <c r="C22" i="3"/>
  <c r="B22" i="3"/>
  <c r="B20" i="4" s="1"/>
  <c r="C21" i="3"/>
  <c r="B21" i="3"/>
  <c r="B19" i="4" s="1"/>
  <c r="C19" i="3"/>
  <c r="C18" i="3"/>
  <c r="G17" i="3"/>
  <c r="B17" i="3"/>
  <c r="B15" i="4" s="1"/>
  <c r="C16" i="3"/>
  <c r="B16" i="3"/>
  <c r="B14" i="4" s="1"/>
  <c r="C15" i="3"/>
  <c r="B15" i="3"/>
  <c r="B13" i="4" s="1"/>
  <c r="C14" i="3"/>
  <c r="B14" i="3"/>
  <c r="B20" i="5" s="1"/>
  <c r="C13" i="3"/>
  <c r="B13" i="3"/>
  <c r="B11" i="4" s="1"/>
  <c r="C12" i="3"/>
  <c r="B12" i="3"/>
  <c r="B10" i="4" s="1"/>
  <c r="C11" i="3"/>
  <c r="B11" i="3"/>
  <c r="C10" i="3"/>
  <c r="B10" i="3"/>
  <c r="B12" i="5" s="1"/>
  <c r="C9" i="3"/>
  <c r="B9" i="3"/>
  <c r="B7" i="4" s="1"/>
  <c r="A9" i="3"/>
  <c r="A7" i="4" s="1"/>
  <c r="E8" i="3"/>
  <c r="D8" i="3"/>
  <c r="C8" i="3"/>
  <c r="E7" i="3"/>
  <c r="C7" i="3"/>
  <c r="B7" i="3"/>
  <c r="B5" i="4" s="1"/>
  <c r="B6" i="3"/>
  <c r="B4" i="5" s="1"/>
  <c r="G5" i="3"/>
  <c r="A3" i="3"/>
  <c r="B3" i="4" s="1"/>
  <c r="A2" i="3"/>
  <c r="F325" i="2"/>
  <c r="D324" i="2"/>
  <c r="D326" i="2" s="1"/>
  <c r="F323" i="2"/>
  <c r="F322" i="2"/>
  <c r="F321" i="2"/>
  <c r="F318" i="2"/>
  <c r="D317" i="2"/>
  <c r="D319" i="2" s="1"/>
  <c r="F316" i="2"/>
  <c r="F315" i="2"/>
  <c r="F314" i="2"/>
  <c r="F309" i="2"/>
  <c r="F299" i="2"/>
  <c r="F295" i="2"/>
  <c r="F290" i="2"/>
  <c r="F289" i="2"/>
  <c r="F287" i="2"/>
  <c r="F288" i="2" s="1"/>
  <c r="F282" i="2"/>
  <c r="F278" i="2"/>
  <c r="F273" i="2"/>
  <c r="F272" i="2"/>
  <c r="E266" i="2"/>
  <c r="E35" i="3" s="1"/>
  <c r="D266" i="2"/>
  <c r="D35" i="3" s="1"/>
  <c r="E265" i="2"/>
  <c r="F264" i="2"/>
  <c r="F263" i="2"/>
  <c r="F261" i="2"/>
  <c r="F260" i="2"/>
  <c r="F259" i="2"/>
  <c r="F252" i="2"/>
  <c r="C251" i="2"/>
  <c r="F248" i="2"/>
  <c r="A247" i="2"/>
  <c r="F244" i="2"/>
  <c r="F240" i="2"/>
  <c r="A239" i="2"/>
  <c r="F234" i="2"/>
  <c r="F233" i="2"/>
  <c r="F231" i="2"/>
  <c r="F232" i="2" s="1"/>
  <c r="F225" i="2"/>
  <c r="C224" i="2"/>
  <c r="F221" i="2"/>
  <c r="C217" i="2"/>
  <c r="C29" i="3" s="1"/>
  <c r="F216" i="2"/>
  <c r="F213" i="2"/>
  <c r="F212" i="2"/>
  <c r="F215" i="2" s="1"/>
  <c r="F205" i="2"/>
  <c r="F206" i="2" s="1"/>
  <c r="F203" i="2"/>
  <c r="F202" i="2"/>
  <c r="F199" i="2"/>
  <c r="F193" i="2"/>
  <c r="F192" i="2"/>
  <c r="F189" i="2"/>
  <c r="F182" i="2"/>
  <c r="F181" i="2"/>
  <c r="F178" i="2"/>
  <c r="F172" i="2"/>
  <c r="F171" i="2"/>
  <c r="F170" i="2"/>
  <c r="F167" i="2"/>
  <c r="F161" i="2"/>
  <c r="F157" i="2"/>
  <c r="F152" i="2"/>
  <c r="F148" i="2"/>
  <c r="F143" i="2"/>
  <c r="F142" i="2"/>
  <c r="F139" i="2"/>
  <c r="F125" i="2"/>
  <c r="F124" i="2"/>
  <c r="F122" i="2"/>
  <c r="F117" i="2"/>
  <c r="F116" i="2"/>
  <c r="F113" i="2"/>
  <c r="F107" i="2"/>
  <c r="F106" i="2"/>
  <c r="F103" i="2"/>
  <c r="E98" i="2"/>
  <c r="E15" i="3" s="1"/>
  <c r="F97" i="2"/>
  <c r="F96" i="2"/>
  <c r="F95" i="2"/>
  <c r="F90" i="2"/>
  <c r="F89" i="2"/>
  <c r="F86" i="2"/>
  <c r="F85" i="2"/>
  <c r="F84" i="2"/>
  <c r="F83" i="2"/>
  <c r="F78" i="2"/>
  <c r="D77" i="2"/>
  <c r="D79" i="2" s="1"/>
  <c r="F76" i="2"/>
  <c r="F75" i="2"/>
  <c r="F74" i="2"/>
  <c r="D69" i="2"/>
  <c r="D68" i="2" s="1"/>
  <c r="F67" i="2"/>
  <c r="F66" i="2"/>
  <c r="F65" i="2"/>
  <c r="F64" i="2"/>
  <c r="F63" i="2"/>
  <c r="F62" i="2"/>
  <c r="F61" i="2"/>
  <c r="F60" i="2"/>
  <c r="F59" i="2"/>
  <c r="F58" i="2"/>
  <c r="F57" i="2"/>
  <c r="F49" i="2"/>
  <c r="F48" i="2"/>
  <c r="F47" i="2"/>
  <c r="F46" i="2"/>
  <c r="F44" i="2"/>
  <c r="F37" i="2"/>
  <c r="F36" i="2"/>
  <c r="F35" i="2"/>
  <c r="F34" i="2"/>
  <c r="F33" i="2"/>
  <c r="F32" i="2"/>
  <c r="F31" i="2"/>
  <c r="F24" i="2"/>
  <c r="F23" i="2"/>
  <c r="F22" i="2"/>
  <c r="F21" i="2"/>
  <c r="F20" i="2"/>
  <c r="F18" i="2"/>
  <c r="F11" i="2"/>
  <c r="A6" i="2"/>
  <c r="A3" i="2"/>
  <c r="D160" i="1"/>
  <c r="D291" i="2" s="1"/>
  <c r="D154" i="1"/>
  <c r="D274" i="2" s="1"/>
  <c r="D36" i="3" s="1"/>
  <c r="B154" i="1"/>
  <c r="D151" i="1"/>
  <c r="A148" i="1"/>
  <c r="A145" i="1"/>
  <c r="D142" i="1"/>
  <c r="D235" i="2" s="1"/>
  <c r="D31" i="3" s="1"/>
  <c r="B139" i="1"/>
  <c r="D136" i="1"/>
  <c r="D217" i="2" s="1"/>
  <c r="D214" i="2" s="1"/>
  <c r="B136" i="1"/>
  <c r="B130" i="1"/>
  <c r="B127" i="1"/>
  <c r="B124" i="1"/>
  <c r="B121" i="1"/>
  <c r="B115" i="1"/>
  <c r="B112" i="1"/>
  <c r="D123" i="2"/>
  <c r="D126" i="2" s="1"/>
  <c r="B104" i="1"/>
  <c r="B96" i="1"/>
  <c r="D93" i="1"/>
  <c r="D98" i="2" s="1"/>
  <c r="B93" i="1"/>
  <c r="B90" i="1"/>
  <c r="B81" i="1"/>
  <c r="D78" i="1"/>
  <c r="D52" i="2" s="1"/>
  <c r="B78" i="1"/>
  <c r="B75" i="1"/>
  <c r="B72" i="1"/>
  <c r="B69" i="1"/>
  <c r="A69" i="1"/>
  <c r="D67" i="1"/>
  <c r="D8" i="1"/>
  <c r="D131" i="1" s="1"/>
  <c r="D76" i="1"/>
  <c r="D75" i="1" s="1"/>
  <c r="S48" i="5" l="1"/>
  <c r="I4" i="5"/>
  <c r="S26" i="5"/>
  <c r="G26" i="5"/>
  <c r="E215" i="2"/>
  <c r="E217" i="2" s="1"/>
  <c r="D29" i="3"/>
  <c r="F87" i="2"/>
  <c r="F88" i="2"/>
  <c r="D19" i="3"/>
  <c r="A72" i="1"/>
  <c r="D73" i="2"/>
  <c r="F73" i="2" s="1"/>
  <c r="F77" i="2" s="1"/>
  <c r="F38" i="2"/>
  <c r="D13" i="3"/>
  <c r="B145" i="1"/>
  <c r="A15" i="2"/>
  <c r="D102" i="1"/>
  <c r="D98" i="1"/>
  <c r="D9" i="1"/>
  <c r="D101" i="1" s="1"/>
  <c r="D21" i="1"/>
  <c r="D19" i="1" s="1"/>
  <c r="D18" i="1" s="1"/>
  <c r="D14" i="1"/>
  <c r="D91" i="1" s="1"/>
  <c r="D90" i="1" s="1"/>
  <c r="D91" i="2" s="1"/>
  <c r="D12" i="1"/>
  <c r="D170" i="1" s="1"/>
  <c r="D328" i="2" s="1"/>
  <c r="F328" i="2" s="1"/>
  <c r="F262" i="2"/>
  <c r="F265" i="2" s="1"/>
  <c r="F266" i="2"/>
  <c r="A10" i="5"/>
  <c r="F8" i="3"/>
  <c r="C8" i="5" s="1"/>
  <c r="Q26" i="5"/>
  <c r="F324" i="2"/>
  <c r="E324" i="2" s="1"/>
  <c r="E326" i="2" s="1"/>
  <c r="F326" i="2" s="1"/>
  <c r="B148" i="1"/>
  <c r="J48" i="5"/>
  <c r="I48" i="5"/>
  <c r="H48" i="5"/>
  <c r="B118" i="1"/>
  <c r="F214" i="2"/>
  <c r="E214" i="2" s="1"/>
  <c r="E29" i="3" s="1"/>
  <c r="F68" i="2"/>
  <c r="E68" i="2" s="1"/>
  <c r="E69" i="2" s="1"/>
  <c r="D271" i="2"/>
  <c r="D270" i="2" s="1"/>
  <c r="F270" i="2" s="1"/>
  <c r="F271" i="2" s="1"/>
  <c r="E271" i="2" s="1"/>
  <c r="E274" i="2" s="1"/>
  <c r="F274" i="2" s="1"/>
  <c r="B26" i="5"/>
  <c r="B40" i="5"/>
  <c r="R48" i="5"/>
  <c r="B151" i="1"/>
  <c r="Q48" i="5"/>
  <c r="A10" i="3"/>
  <c r="A12" i="5" s="1"/>
  <c r="P48" i="5"/>
  <c r="H4" i="5"/>
  <c r="B6" i="5"/>
  <c r="B166" i="1"/>
  <c r="D12" i="3"/>
  <c r="G4" i="5"/>
  <c r="F4" i="5"/>
  <c r="R26" i="5"/>
  <c r="B38" i="5"/>
  <c r="P26" i="5"/>
  <c r="J26" i="5"/>
  <c r="B157" i="1"/>
  <c r="F35" i="3"/>
  <c r="C62" i="5" s="1"/>
  <c r="N4" i="5"/>
  <c r="B18" i="5"/>
  <c r="I26" i="5"/>
  <c r="Q4" i="5"/>
  <c r="P4" i="5"/>
  <c r="O4" i="5"/>
  <c r="D121" i="2"/>
  <c r="F121" i="2" s="1"/>
  <c r="F123" i="2" s="1"/>
  <c r="E123" i="2" s="1"/>
  <c r="B35" i="4"/>
  <c r="H26" i="5"/>
  <c r="D11" i="3"/>
  <c r="D45" i="2"/>
  <c r="F45" i="2" s="1"/>
  <c r="F51" i="2" s="1"/>
  <c r="F98" i="2"/>
  <c r="D15" i="3"/>
  <c r="F15" i="3" s="1"/>
  <c r="C22" i="5" s="1"/>
  <c r="D39" i="2"/>
  <c r="D38" i="2"/>
  <c r="D38" i="3"/>
  <c r="D288" i="2"/>
  <c r="E288" i="2" s="1"/>
  <c r="E291" i="2" s="1"/>
  <c r="E38" i="3" s="1"/>
  <c r="W56" i="5"/>
  <c r="P56" i="5"/>
  <c r="H56" i="5"/>
  <c r="Q56" i="5"/>
  <c r="R56" i="5"/>
  <c r="J56" i="5"/>
  <c r="S56" i="5"/>
  <c r="K56" i="5"/>
  <c r="T56" i="5"/>
  <c r="L56" i="5"/>
  <c r="D56" i="5"/>
  <c r="U56" i="5"/>
  <c r="M56" i="5"/>
  <c r="E56" i="5"/>
  <c r="N56" i="5"/>
  <c r="F56" i="5"/>
  <c r="V56" i="5"/>
  <c r="O56" i="5"/>
  <c r="G56" i="5"/>
  <c r="I56" i="5"/>
  <c r="B30" i="4"/>
  <c r="B56" i="5"/>
  <c r="B12" i="4"/>
  <c r="B48" i="5"/>
  <c r="D51" i="2"/>
  <c r="B42" i="5"/>
  <c r="B68" i="5"/>
  <c r="B36" i="4"/>
  <c r="B52" i="5"/>
  <c r="B28" i="4"/>
  <c r="D232" i="2"/>
  <c r="E232" i="2" s="1"/>
  <c r="E235" i="2" s="1"/>
  <c r="F317" i="2"/>
  <c r="E317" i="2" s="1"/>
  <c r="E319" i="2" s="1"/>
  <c r="F319" i="2" s="1"/>
  <c r="B34" i="5"/>
  <c r="B8" i="4"/>
  <c r="B22" i="5"/>
  <c r="B14" i="5"/>
  <c r="B9" i="4"/>
  <c r="B46" i="5"/>
  <c r="B54" i="5"/>
  <c r="B29" i="4"/>
  <c r="B36" i="5"/>
  <c r="B34" i="4"/>
  <c r="B64" i="5"/>
  <c r="B142" i="1"/>
  <c r="B4" i="4"/>
  <c r="B31" i="4"/>
  <c r="B16" i="5"/>
  <c r="B24" i="5"/>
  <c r="B44" i="5"/>
  <c r="B163" i="1"/>
  <c r="E4" i="5"/>
  <c r="M4" i="5"/>
  <c r="O26" i="5"/>
  <c r="G48" i="5"/>
  <c r="O48" i="5"/>
  <c r="B33" i="4"/>
  <c r="B37" i="4"/>
  <c r="D4" i="5"/>
  <c r="L4" i="5"/>
  <c r="T4" i="5"/>
  <c r="F26" i="5"/>
  <c r="N26" i="5"/>
  <c r="F48" i="5"/>
  <c r="N48" i="5"/>
  <c r="K4" i="5"/>
  <c r="S4" i="5"/>
  <c r="E26" i="5"/>
  <c r="M26" i="5"/>
  <c r="U26" i="5"/>
  <c r="E48" i="5"/>
  <c r="M48" i="5"/>
  <c r="U48" i="5"/>
  <c r="B32" i="4"/>
  <c r="J4" i="5"/>
  <c r="R4" i="5"/>
  <c r="D26" i="5"/>
  <c r="L26" i="5"/>
  <c r="T26" i="5"/>
  <c r="D48" i="5"/>
  <c r="L48" i="5"/>
  <c r="T48" i="5"/>
  <c r="B10" i="5"/>
  <c r="K26" i="5"/>
  <c r="K48" i="5"/>
  <c r="B72" i="5"/>
  <c r="Q8" i="5" l="1"/>
  <c r="F29" i="3"/>
  <c r="C50" i="5" s="1"/>
  <c r="D167" i="1"/>
  <c r="D164" i="1"/>
  <c r="D163" i="1" s="1"/>
  <c r="D300" i="2" s="1"/>
  <c r="D158" i="1"/>
  <c r="D157" i="1" s="1"/>
  <c r="D283" i="2" s="1"/>
  <c r="E126" i="2"/>
  <c r="E8" i="5"/>
  <c r="E51" i="2"/>
  <c r="E52" i="2" s="1"/>
  <c r="L8" i="5"/>
  <c r="J8" i="5"/>
  <c r="D14" i="3"/>
  <c r="P8" i="5"/>
  <c r="V8" i="5"/>
  <c r="E38" i="2"/>
  <c r="E39" i="2" s="1"/>
  <c r="E10" i="3" s="1"/>
  <c r="N8" i="5"/>
  <c r="U8" i="5"/>
  <c r="K8" i="5"/>
  <c r="G8" i="5"/>
  <c r="F8" i="5"/>
  <c r="M8" i="5"/>
  <c r="T8" i="5"/>
  <c r="R8" i="5"/>
  <c r="I8" i="5"/>
  <c r="H8" i="5"/>
  <c r="D8" i="5"/>
  <c r="S8" i="5"/>
  <c r="O8" i="5"/>
  <c r="F217" i="2"/>
  <c r="D87" i="2"/>
  <c r="E88" i="2" s="1"/>
  <c r="E91" i="2" s="1"/>
  <c r="F91" i="2" s="1"/>
  <c r="D73" i="1"/>
  <c r="D72" i="1" s="1"/>
  <c r="D27" i="2" s="1"/>
  <c r="D134" i="1"/>
  <c r="D130" i="1" s="1"/>
  <c r="D149" i="1"/>
  <c r="D148" i="1" s="1"/>
  <c r="D254" i="2" s="1"/>
  <c r="D146" i="1"/>
  <c r="D145" i="1" s="1"/>
  <c r="D140" i="1"/>
  <c r="D139" i="1" s="1"/>
  <c r="D227" i="2" s="1"/>
  <c r="D30" i="3" s="1"/>
  <c r="D128" i="1"/>
  <c r="D127" i="1" s="1"/>
  <c r="D195" i="2" s="1"/>
  <c r="D125" i="1"/>
  <c r="D124" i="1" s="1"/>
  <c r="D184" i="2" s="1"/>
  <c r="D113" i="1"/>
  <c r="D112" i="1" s="1"/>
  <c r="D122" i="1"/>
  <c r="D121" i="1" s="1"/>
  <c r="D173" i="2" s="1"/>
  <c r="D105" i="1"/>
  <c r="D119" i="1"/>
  <c r="D118" i="1" s="1"/>
  <c r="D116" i="1"/>
  <c r="D115" i="1" s="1"/>
  <c r="D96" i="1"/>
  <c r="D108" i="2" s="1"/>
  <c r="D7" i="1"/>
  <c r="D70" i="1"/>
  <c r="D69" i="1" s="1"/>
  <c r="D10" i="2" s="1"/>
  <c r="E87" i="2"/>
  <c r="E77" i="2"/>
  <c r="E79" i="2" s="1"/>
  <c r="G35" i="3"/>
  <c r="W62" i="5" s="1"/>
  <c r="E12" i="3"/>
  <c r="F12" i="3" s="1"/>
  <c r="C16" i="5" s="1"/>
  <c r="F69" i="2"/>
  <c r="E36" i="3"/>
  <c r="F36" i="3" s="1"/>
  <c r="C64" i="5" s="1"/>
  <c r="A11" i="3"/>
  <c r="A29" i="2"/>
  <c r="A75" i="1"/>
  <c r="A8" i="4"/>
  <c r="V26" i="5"/>
  <c r="E11" i="3"/>
  <c r="F11" i="3" s="1"/>
  <c r="C14" i="5" s="1"/>
  <c r="V48" i="5"/>
  <c r="E31" i="3"/>
  <c r="F31" i="3" s="1"/>
  <c r="F235" i="2"/>
  <c r="D10" i="3"/>
  <c r="H22" i="5"/>
  <c r="Q22" i="5"/>
  <c r="S22" i="5"/>
  <c r="K22" i="5"/>
  <c r="T22" i="5"/>
  <c r="L22" i="5"/>
  <c r="D22" i="5"/>
  <c r="U22" i="5"/>
  <c r="M22" i="5"/>
  <c r="E22" i="5"/>
  <c r="N22" i="5"/>
  <c r="F22" i="5"/>
  <c r="V22" i="5"/>
  <c r="O22" i="5"/>
  <c r="G22" i="5"/>
  <c r="I22" i="5"/>
  <c r="J22" i="5"/>
  <c r="R22" i="5"/>
  <c r="P62" i="5"/>
  <c r="H62" i="5"/>
  <c r="Q62" i="5"/>
  <c r="I62" i="5"/>
  <c r="R62" i="5"/>
  <c r="J62" i="5"/>
  <c r="S62" i="5"/>
  <c r="K62" i="5"/>
  <c r="T62" i="5"/>
  <c r="L62" i="5"/>
  <c r="D62" i="5"/>
  <c r="U62" i="5"/>
  <c r="M62" i="5"/>
  <c r="E62" i="5"/>
  <c r="N62" i="5"/>
  <c r="F62" i="5"/>
  <c r="O62" i="5"/>
  <c r="G62" i="5"/>
  <c r="V4" i="5"/>
  <c r="F38" i="3"/>
  <c r="F291" i="2"/>
  <c r="J64" i="5" l="1"/>
  <c r="T50" i="5"/>
  <c r="L50" i="5"/>
  <c r="I50" i="5"/>
  <c r="M50" i="5"/>
  <c r="F50" i="5"/>
  <c r="O50" i="5"/>
  <c r="S50" i="5"/>
  <c r="D50" i="5"/>
  <c r="V50" i="5"/>
  <c r="N50" i="5"/>
  <c r="P50" i="5"/>
  <c r="U50" i="5"/>
  <c r="R50" i="5"/>
  <c r="J50" i="5"/>
  <c r="Q50" i="5"/>
  <c r="G50" i="5"/>
  <c r="H50" i="5"/>
  <c r="K50" i="5"/>
  <c r="E50" i="5"/>
  <c r="D104" i="1"/>
  <c r="D115" i="2" s="1"/>
  <c r="D37" i="3"/>
  <c r="D280" i="2"/>
  <c r="D279" i="2" s="1"/>
  <c r="F279" i="2" s="1"/>
  <c r="D39" i="3"/>
  <c r="D297" i="2"/>
  <c r="D296" i="2" s="1"/>
  <c r="F296" i="2" s="1"/>
  <c r="D166" i="1"/>
  <c r="D310" i="2"/>
  <c r="D245" i="2"/>
  <c r="D34" i="3"/>
  <c r="D33" i="3"/>
  <c r="D253" i="2"/>
  <c r="E19" i="3"/>
  <c r="F19" i="3" s="1"/>
  <c r="F126" i="2"/>
  <c r="F39" i="2"/>
  <c r="E13" i="3"/>
  <c r="F13" i="3" s="1"/>
  <c r="C18" i="5" s="1"/>
  <c r="F79" i="2"/>
  <c r="F10" i="3"/>
  <c r="C12" i="5" s="1"/>
  <c r="D242" i="2"/>
  <c r="D250" i="2"/>
  <c r="D207" i="2"/>
  <c r="D201" i="2"/>
  <c r="D200" i="2" s="1"/>
  <c r="F200" i="2" s="1"/>
  <c r="F201" i="2" s="1"/>
  <c r="E201" i="2" s="1"/>
  <c r="E207" i="2" s="1"/>
  <c r="E27" i="3" s="1"/>
  <c r="D223" i="2"/>
  <c r="D224" i="2" s="1"/>
  <c r="D9" i="3"/>
  <c r="D25" i="2"/>
  <c r="D19" i="2" s="1"/>
  <c r="F19" i="2" s="1"/>
  <c r="D150" i="2"/>
  <c r="D149" i="2" s="1"/>
  <c r="F149" i="2" s="1"/>
  <c r="D153" i="2"/>
  <c r="D162" i="2"/>
  <c r="D159" i="2"/>
  <c r="D158" i="2" s="1"/>
  <c r="F158" i="2" s="1"/>
  <c r="D25" i="3"/>
  <c r="D180" i="2"/>
  <c r="D179" i="2" s="1"/>
  <c r="F179" i="2" s="1"/>
  <c r="F180" i="2" s="1"/>
  <c r="E180" i="2" s="1"/>
  <c r="E184" i="2" s="1"/>
  <c r="D191" i="2"/>
  <c r="D190" i="2" s="1"/>
  <c r="F190" i="2" s="1"/>
  <c r="F191" i="2" s="1"/>
  <c r="E191" i="2" s="1"/>
  <c r="E195" i="2" s="1"/>
  <c r="D26" i="3"/>
  <c r="D141" i="2"/>
  <c r="D140" i="2" s="1"/>
  <c r="F140" i="2" s="1"/>
  <c r="F141" i="2" s="1"/>
  <c r="E141" i="2" s="1"/>
  <c r="E144" i="2" s="1"/>
  <c r="E21" i="3" s="1"/>
  <c r="D144" i="2"/>
  <c r="D24" i="3"/>
  <c r="D169" i="2"/>
  <c r="D168" i="2" s="1"/>
  <c r="F168" i="2" s="1"/>
  <c r="F169" i="2" s="1"/>
  <c r="E169" i="2" s="1"/>
  <c r="E173" i="2" s="1"/>
  <c r="D105" i="2"/>
  <c r="D104" i="2" s="1"/>
  <c r="F104" i="2" s="1"/>
  <c r="F105" i="2" s="1"/>
  <c r="E105" i="2" s="1"/>
  <c r="E108" i="2" s="1"/>
  <c r="E16" i="3" s="1"/>
  <c r="D16" i="3"/>
  <c r="F10" i="2"/>
  <c r="F12" i="2" s="1"/>
  <c r="F13" i="2" s="1"/>
  <c r="D7" i="3"/>
  <c r="F7" i="3" s="1"/>
  <c r="E14" i="3"/>
  <c r="F14" i="3" s="1"/>
  <c r="C20" i="5" s="1"/>
  <c r="K64" i="5"/>
  <c r="H64" i="5"/>
  <c r="T64" i="5"/>
  <c r="L64" i="5"/>
  <c r="P64" i="5"/>
  <c r="L16" i="5"/>
  <c r="I16" i="5"/>
  <c r="E16" i="5"/>
  <c r="U16" i="5"/>
  <c r="H16" i="5"/>
  <c r="P16" i="5"/>
  <c r="R16" i="5"/>
  <c r="J16" i="5"/>
  <c r="M16" i="5"/>
  <c r="D16" i="5"/>
  <c r="N64" i="5"/>
  <c r="F64" i="5"/>
  <c r="O64" i="5"/>
  <c r="R64" i="5"/>
  <c r="F16" i="5"/>
  <c r="E64" i="5"/>
  <c r="G16" i="5"/>
  <c r="T16" i="5"/>
  <c r="S64" i="5"/>
  <c r="F52" i="2"/>
  <c r="G64" i="5"/>
  <c r="D64" i="5"/>
  <c r="Q64" i="5"/>
  <c r="U64" i="5"/>
  <c r="I64" i="5"/>
  <c r="S16" i="5"/>
  <c r="Q16" i="5"/>
  <c r="N16" i="5"/>
  <c r="M64" i="5"/>
  <c r="K16" i="5"/>
  <c r="A12" i="3"/>
  <c r="A9" i="4"/>
  <c r="A14" i="5"/>
  <c r="A41" i="2"/>
  <c r="A78" i="1"/>
  <c r="O16" i="5"/>
  <c r="V62" i="5"/>
  <c r="C68" i="5"/>
  <c r="G38" i="3"/>
  <c r="W68" i="5" s="1"/>
  <c r="G31" i="3"/>
  <c r="W54" i="5" s="1"/>
  <c r="C54" i="5"/>
  <c r="O14" i="5"/>
  <c r="G14" i="5"/>
  <c r="H14" i="5"/>
  <c r="R14" i="5"/>
  <c r="J14" i="5"/>
  <c r="S14" i="5"/>
  <c r="K14" i="5"/>
  <c r="T14" i="5"/>
  <c r="L14" i="5"/>
  <c r="D14" i="5"/>
  <c r="M14" i="5"/>
  <c r="E14" i="5"/>
  <c r="N14" i="5"/>
  <c r="F14" i="5"/>
  <c r="P14" i="5"/>
  <c r="I14" i="5"/>
  <c r="Q14" i="5"/>
  <c r="R18" i="5" l="1"/>
  <c r="S20" i="5"/>
  <c r="V12" i="5"/>
  <c r="D18" i="5"/>
  <c r="J18" i="5"/>
  <c r="F18" i="5"/>
  <c r="U18" i="5"/>
  <c r="G18" i="5"/>
  <c r="D18" i="3"/>
  <c r="D118" i="2"/>
  <c r="D114" i="2"/>
  <c r="F114" i="2" s="1"/>
  <c r="F115" i="2" s="1"/>
  <c r="E115" i="2" s="1"/>
  <c r="E118" i="2" s="1"/>
  <c r="E18" i="3" s="1"/>
  <c r="F18" i="3" s="1"/>
  <c r="C28" i="5" s="1"/>
  <c r="D306" i="2"/>
  <c r="F306" i="2" s="1"/>
  <c r="D307" i="2"/>
  <c r="F280" i="2"/>
  <c r="E280" i="2" s="1"/>
  <c r="F281" i="2"/>
  <c r="E281" i="2" s="1"/>
  <c r="E283" i="2" s="1"/>
  <c r="D330" i="2"/>
  <c r="D40" i="3" s="1"/>
  <c r="D331" i="2"/>
  <c r="F297" i="2"/>
  <c r="E297" i="2" s="1"/>
  <c r="F298" i="2"/>
  <c r="E298" i="2" s="1"/>
  <c r="E300" i="2" s="1"/>
  <c r="F159" i="2"/>
  <c r="E159" i="2" s="1"/>
  <c r="F160" i="2"/>
  <c r="E160" i="2" s="1"/>
  <c r="E162" i="2" s="1"/>
  <c r="F162" i="2" s="1"/>
  <c r="F150" i="2"/>
  <c r="E150" i="2" s="1"/>
  <c r="F151" i="2"/>
  <c r="E151" i="2" s="1"/>
  <c r="E153" i="2" s="1"/>
  <c r="F153" i="2" s="1"/>
  <c r="C30" i="5"/>
  <c r="G19" i="3"/>
  <c r="W30" i="5" s="1"/>
  <c r="K18" i="5"/>
  <c r="H18" i="5"/>
  <c r="L18" i="5"/>
  <c r="I18" i="5"/>
  <c r="V18" i="5"/>
  <c r="N18" i="5"/>
  <c r="M18" i="5"/>
  <c r="S18" i="5"/>
  <c r="O18" i="5"/>
  <c r="T18" i="5"/>
  <c r="E18" i="5"/>
  <c r="Q18" i="5"/>
  <c r="Q12" i="5"/>
  <c r="P12" i="5"/>
  <c r="D12" i="5"/>
  <c r="S12" i="5"/>
  <c r="F25" i="2"/>
  <c r="E25" i="2" s="1"/>
  <c r="E27" i="2" s="1"/>
  <c r="I12" i="5"/>
  <c r="E12" i="5"/>
  <c r="L12" i="5"/>
  <c r="J12" i="5"/>
  <c r="G12" i="5"/>
  <c r="F12" i="5"/>
  <c r="M12" i="5"/>
  <c r="T12" i="5"/>
  <c r="R12" i="5"/>
  <c r="O12" i="5"/>
  <c r="N12" i="5"/>
  <c r="U12" i="5"/>
  <c r="K12" i="5"/>
  <c r="H12" i="5"/>
  <c r="J20" i="5"/>
  <c r="L20" i="5"/>
  <c r="K20" i="5"/>
  <c r="D27" i="3"/>
  <c r="F27" i="3" s="1"/>
  <c r="F207" i="2"/>
  <c r="D249" i="2"/>
  <c r="F249" i="2" s="1"/>
  <c r="D222" i="2"/>
  <c r="F222" i="2" s="1"/>
  <c r="F223" i="2" s="1"/>
  <c r="E223" i="2" s="1"/>
  <c r="D241" i="2"/>
  <c r="F241" i="2" s="1"/>
  <c r="P20" i="5"/>
  <c r="E24" i="3"/>
  <c r="F24" i="3" s="1"/>
  <c r="C40" i="5" s="1"/>
  <c r="F173" i="2"/>
  <c r="F195" i="2"/>
  <c r="E26" i="3"/>
  <c r="F26" i="3" s="1"/>
  <c r="D23" i="3"/>
  <c r="D20" i="5"/>
  <c r="T20" i="5"/>
  <c r="F144" i="2"/>
  <c r="D21" i="3"/>
  <c r="F21" i="3" s="1"/>
  <c r="C34" i="5" s="1"/>
  <c r="E25" i="3"/>
  <c r="F25" i="3" s="1"/>
  <c r="F184" i="2"/>
  <c r="D22" i="3"/>
  <c r="N20" i="5"/>
  <c r="F108" i="2"/>
  <c r="F16" i="3"/>
  <c r="C24" i="5" s="1"/>
  <c r="G20" i="5"/>
  <c r="Q20" i="5"/>
  <c r="O20" i="5"/>
  <c r="F20" i="5"/>
  <c r="E20" i="5"/>
  <c r="R20" i="5"/>
  <c r="H20" i="5"/>
  <c r="U20" i="5"/>
  <c r="I20" i="5"/>
  <c r="M20" i="5"/>
  <c r="C6" i="5"/>
  <c r="G7" i="3"/>
  <c r="W6" i="5" s="1"/>
  <c r="V64" i="5"/>
  <c r="V16" i="5"/>
  <c r="A54" i="2"/>
  <c r="A10" i="4"/>
  <c r="A16" i="5"/>
  <c r="A81" i="1"/>
  <c r="A13" i="3"/>
  <c r="V14" i="5"/>
  <c r="P54" i="5"/>
  <c r="H54" i="5"/>
  <c r="Q54" i="5"/>
  <c r="R54" i="5"/>
  <c r="J54" i="5"/>
  <c r="S54" i="5"/>
  <c r="K54" i="5"/>
  <c r="T54" i="5"/>
  <c r="L54" i="5"/>
  <c r="D54" i="5"/>
  <c r="U54" i="5"/>
  <c r="M54" i="5"/>
  <c r="E54" i="5"/>
  <c r="N54" i="5"/>
  <c r="F54" i="5"/>
  <c r="O54" i="5"/>
  <c r="G54" i="5"/>
  <c r="I54" i="5"/>
  <c r="P68" i="5"/>
  <c r="H68" i="5"/>
  <c r="Q68" i="5"/>
  <c r="I68" i="5"/>
  <c r="R68" i="5"/>
  <c r="J68" i="5"/>
  <c r="S68" i="5"/>
  <c r="K68" i="5"/>
  <c r="T68" i="5"/>
  <c r="L68" i="5"/>
  <c r="D68" i="5"/>
  <c r="U68" i="5"/>
  <c r="M68" i="5"/>
  <c r="E68" i="5"/>
  <c r="N68" i="5"/>
  <c r="F68" i="5"/>
  <c r="O68" i="5"/>
  <c r="G68" i="5"/>
  <c r="L28" i="5" l="1"/>
  <c r="F118" i="2"/>
  <c r="F134" i="2" s="1"/>
  <c r="E39" i="3"/>
  <c r="F39" i="3" s="1"/>
  <c r="C70" i="5" s="1"/>
  <c r="F300" i="2"/>
  <c r="F283" i="2"/>
  <c r="E37" i="3"/>
  <c r="F37" i="3" s="1"/>
  <c r="C66" i="5" s="1"/>
  <c r="E22" i="3"/>
  <c r="F307" i="2"/>
  <c r="F308" i="2" s="1"/>
  <c r="D308" i="2"/>
  <c r="F250" i="2"/>
  <c r="E250" i="2" s="1"/>
  <c r="F251" i="2"/>
  <c r="E251" i="2" s="1"/>
  <c r="E253" i="2" s="1"/>
  <c r="F22" i="3"/>
  <c r="C36" i="5" s="1"/>
  <c r="R36" i="5" s="1"/>
  <c r="F242" i="2"/>
  <c r="E242" i="2" s="1"/>
  <c r="F243" i="2"/>
  <c r="E243" i="2" s="1"/>
  <c r="E23" i="3"/>
  <c r="F23" i="3" s="1"/>
  <c r="C38" i="5" s="1"/>
  <c r="P30" i="5"/>
  <c r="K30" i="5"/>
  <c r="U30" i="5"/>
  <c r="N30" i="5"/>
  <c r="G30" i="5"/>
  <c r="H30" i="5"/>
  <c r="M30" i="5"/>
  <c r="F30" i="5"/>
  <c r="Q30" i="5"/>
  <c r="I30" i="5"/>
  <c r="L30" i="5"/>
  <c r="V30" i="5"/>
  <c r="J30" i="5"/>
  <c r="S30" i="5"/>
  <c r="D30" i="5"/>
  <c r="O30" i="5"/>
  <c r="R30" i="5"/>
  <c r="E30" i="5"/>
  <c r="G18" i="3"/>
  <c r="W28" i="5" s="1"/>
  <c r="E9" i="3"/>
  <c r="F9" i="3" s="1"/>
  <c r="C10" i="5" s="1"/>
  <c r="F27" i="2"/>
  <c r="G27" i="3"/>
  <c r="W46" i="5" s="1"/>
  <c r="C46" i="5"/>
  <c r="E224" i="2"/>
  <c r="F224" i="2" s="1"/>
  <c r="E227" i="2"/>
  <c r="G25" i="3"/>
  <c r="W42" i="5" s="1"/>
  <c r="C42" i="5"/>
  <c r="V36" i="5"/>
  <c r="Q34" i="5"/>
  <c r="L34" i="5"/>
  <c r="E34" i="5"/>
  <c r="V34" i="5"/>
  <c r="R34" i="5"/>
  <c r="S34" i="5"/>
  <c r="D34" i="5"/>
  <c r="J34" i="5"/>
  <c r="H34" i="5"/>
  <c r="F34" i="5"/>
  <c r="O34" i="5"/>
  <c r="T34" i="5"/>
  <c r="P34" i="5"/>
  <c r="K34" i="5"/>
  <c r="U34" i="5"/>
  <c r="N34" i="5"/>
  <c r="G34" i="5"/>
  <c r="M34" i="5"/>
  <c r="I34" i="5"/>
  <c r="G26" i="3"/>
  <c r="W44" i="5" s="1"/>
  <c r="C44" i="5"/>
  <c r="H40" i="5"/>
  <c r="T40" i="5"/>
  <c r="M40" i="5"/>
  <c r="F40" i="5"/>
  <c r="I40" i="5"/>
  <c r="P40" i="5"/>
  <c r="K40" i="5"/>
  <c r="G40" i="5"/>
  <c r="Q40" i="5"/>
  <c r="L40" i="5"/>
  <c r="E40" i="5"/>
  <c r="V40" i="5"/>
  <c r="J40" i="5"/>
  <c r="N40" i="5"/>
  <c r="S40" i="5"/>
  <c r="D40" i="5"/>
  <c r="O40" i="5"/>
  <c r="R40" i="5"/>
  <c r="U40" i="5"/>
  <c r="S28" i="5"/>
  <c r="D28" i="5"/>
  <c r="O28" i="5"/>
  <c r="J28" i="5"/>
  <c r="E28" i="5"/>
  <c r="P28" i="5"/>
  <c r="K28" i="5"/>
  <c r="U28" i="5"/>
  <c r="N28" i="5"/>
  <c r="G28" i="5"/>
  <c r="I28" i="5"/>
  <c r="V28" i="5"/>
  <c r="H28" i="5"/>
  <c r="T28" i="5"/>
  <c r="M28" i="5"/>
  <c r="F28" i="5"/>
  <c r="Q28" i="5"/>
  <c r="R28" i="5"/>
  <c r="V20" i="5"/>
  <c r="D24" i="5"/>
  <c r="R24" i="5"/>
  <c r="P24" i="5"/>
  <c r="K24" i="5"/>
  <c r="U24" i="5"/>
  <c r="N24" i="5"/>
  <c r="G24" i="5"/>
  <c r="H24" i="5"/>
  <c r="T24" i="5"/>
  <c r="M24" i="5"/>
  <c r="F24" i="5"/>
  <c r="I24" i="5"/>
  <c r="Q24" i="5"/>
  <c r="L24" i="5"/>
  <c r="E24" i="5"/>
  <c r="V24" i="5"/>
  <c r="J24" i="5"/>
  <c r="S24" i="5"/>
  <c r="O24" i="5"/>
  <c r="V6" i="5"/>
  <c r="O6" i="5"/>
  <c r="K6" i="5"/>
  <c r="U6" i="5"/>
  <c r="N6" i="5"/>
  <c r="J6" i="5"/>
  <c r="T6" i="5"/>
  <c r="M6" i="5"/>
  <c r="Q6" i="5"/>
  <c r="G6" i="5"/>
  <c r="F6" i="5"/>
  <c r="P6" i="5"/>
  <c r="L6" i="5"/>
  <c r="E6" i="5"/>
  <c r="H6" i="5"/>
  <c r="R6" i="5"/>
  <c r="S6" i="5"/>
  <c r="D6" i="5"/>
  <c r="I6" i="5"/>
  <c r="A71" i="2"/>
  <c r="A14" i="3"/>
  <c r="A18" i="5"/>
  <c r="A11" i="4"/>
  <c r="V68" i="5"/>
  <c r="V54" i="5"/>
  <c r="Q36" i="5" l="1"/>
  <c r="N36" i="5"/>
  <c r="D10" i="5"/>
  <c r="E36" i="5"/>
  <c r="H36" i="5"/>
  <c r="T36" i="5"/>
  <c r="L36" i="5"/>
  <c r="K36" i="5"/>
  <c r="S36" i="5"/>
  <c r="G36" i="5"/>
  <c r="P36" i="5"/>
  <c r="O36" i="5"/>
  <c r="J36" i="5"/>
  <c r="I36" i="5"/>
  <c r="M36" i="5"/>
  <c r="U36" i="5"/>
  <c r="F36" i="5"/>
  <c r="D36" i="5"/>
  <c r="P66" i="5"/>
  <c r="U66" i="5"/>
  <c r="I66" i="5"/>
  <c r="Q66" i="5"/>
  <c r="V66" i="5"/>
  <c r="S66" i="5"/>
  <c r="K66" i="5"/>
  <c r="R66" i="5"/>
  <c r="O66" i="5"/>
  <c r="L66" i="5"/>
  <c r="T66" i="5"/>
  <c r="D66" i="5"/>
  <c r="H66" i="5"/>
  <c r="F66" i="5"/>
  <c r="M66" i="5"/>
  <c r="G66" i="5"/>
  <c r="J66" i="5"/>
  <c r="E66" i="5"/>
  <c r="N66" i="5"/>
  <c r="E308" i="2"/>
  <c r="E310" i="2" s="1"/>
  <c r="F310" i="2" s="1"/>
  <c r="J70" i="5"/>
  <c r="K70" i="5"/>
  <c r="I70" i="5"/>
  <c r="M70" i="5"/>
  <c r="L70" i="5"/>
  <c r="Q70" i="5"/>
  <c r="O70" i="5"/>
  <c r="P70" i="5"/>
  <c r="F70" i="5"/>
  <c r="E70" i="5"/>
  <c r="S70" i="5"/>
  <c r="N70" i="5"/>
  <c r="R70" i="5"/>
  <c r="U70" i="5"/>
  <c r="H70" i="5"/>
  <c r="V70" i="5"/>
  <c r="D70" i="5"/>
  <c r="G70" i="5"/>
  <c r="T70" i="5"/>
  <c r="M38" i="5"/>
  <c r="G38" i="5"/>
  <c r="V38" i="5"/>
  <c r="S38" i="5"/>
  <c r="R38" i="5"/>
  <c r="O38" i="5"/>
  <c r="J38" i="5"/>
  <c r="I38" i="5"/>
  <c r="P38" i="5"/>
  <c r="K38" i="5"/>
  <c r="T38" i="5"/>
  <c r="L38" i="5"/>
  <c r="H38" i="5"/>
  <c r="D38" i="5"/>
  <c r="U38" i="5"/>
  <c r="F38" i="5"/>
  <c r="N38" i="5"/>
  <c r="E38" i="5"/>
  <c r="Q38" i="5"/>
  <c r="E245" i="2"/>
  <c r="F245" i="2" s="1"/>
  <c r="E33" i="3"/>
  <c r="F33" i="3" s="1"/>
  <c r="F253" i="2"/>
  <c r="F254" i="2" s="1"/>
  <c r="E34" i="3"/>
  <c r="F34" i="3" s="1"/>
  <c r="G10" i="5"/>
  <c r="M10" i="5"/>
  <c r="I10" i="5"/>
  <c r="S10" i="5"/>
  <c r="T10" i="5"/>
  <c r="L10" i="5"/>
  <c r="J10" i="5"/>
  <c r="U10" i="5"/>
  <c r="K10" i="5"/>
  <c r="O10" i="5"/>
  <c r="E10" i="5"/>
  <c r="R10" i="5"/>
  <c r="Q10" i="5"/>
  <c r="H10" i="5"/>
  <c r="F10" i="5"/>
  <c r="V10" i="5"/>
  <c r="N10" i="5"/>
  <c r="P10" i="5"/>
  <c r="P46" i="5"/>
  <c r="G46" i="5"/>
  <c r="R46" i="5"/>
  <c r="I46" i="5"/>
  <c r="U46" i="5"/>
  <c r="J46" i="5"/>
  <c r="D46" i="5"/>
  <c r="O46" i="5"/>
  <c r="K46" i="5"/>
  <c r="N46" i="5"/>
  <c r="M46" i="5"/>
  <c r="F46" i="5"/>
  <c r="E46" i="5"/>
  <c r="Q46" i="5"/>
  <c r="S46" i="5"/>
  <c r="H46" i="5"/>
  <c r="T46" i="5"/>
  <c r="L46" i="5"/>
  <c r="F227" i="2"/>
  <c r="E30" i="3"/>
  <c r="F30" i="3" s="1"/>
  <c r="S44" i="5"/>
  <c r="P44" i="5"/>
  <c r="K44" i="5"/>
  <c r="U44" i="5"/>
  <c r="N44" i="5"/>
  <c r="Q44" i="5"/>
  <c r="I44" i="5"/>
  <c r="E44" i="5"/>
  <c r="R44" i="5"/>
  <c r="D44" i="5"/>
  <c r="G44" i="5"/>
  <c r="H44" i="5"/>
  <c r="T44" i="5"/>
  <c r="M44" i="5"/>
  <c r="F44" i="5"/>
  <c r="J44" i="5"/>
  <c r="L44" i="5"/>
  <c r="O44" i="5"/>
  <c r="Q42" i="5"/>
  <c r="L42" i="5"/>
  <c r="E42" i="5"/>
  <c r="O42" i="5"/>
  <c r="R42" i="5"/>
  <c r="S42" i="5"/>
  <c r="D42" i="5"/>
  <c r="G42" i="5"/>
  <c r="H42" i="5"/>
  <c r="F42" i="5"/>
  <c r="T42" i="5"/>
  <c r="P42" i="5"/>
  <c r="K42" i="5"/>
  <c r="U42" i="5"/>
  <c r="N42" i="5"/>
  <c r="I42" i="5"/>
  <c r="M42" i="5"/>
  <c r="J42" i="5"/>
  <c r="A90" i="1"/>
  <c r="A15" i="3"/>
  <c r="A12" i="4"/>
  <c r="A20" i="5"/>
  <c r="A81" i="2"/>
  <c r="C58" i="5" l="1"/>
  <c r="G33" i="3"/>
  <c r="W58" i="5" s="1"/>
  <c r="C60" i="5"/>
  <c r="G34" i="3"/>
  <c r="W60" i="5" s="1"/>
  <c r="V46" i="5"/>
  <c r="V42" i="5"/>
  <c r="C52" i="5"/>
  <c r="G30" i="3"/>
  <c r="V44" i="5"/>
  <c r="A93" i="1"/>
  <c r="A93" i="2"/>
  <c r="A16" i="3"/>
  <c r="A22" i="5"/>
  <c r="A13" i="4"/>
  <c r="E58" i="5" l="1"/>
  <c r="G58" i="5"/>
  <c r="Q58" i="5"/>
  <c r="N58" i="5"/>
  <c r="F58" i="5"/>
  <c r="P58" i="5"/>
  <c r="V58" i="5"/>
  <c r="H58" i="5"/>
  <c r="I58" i="5"/>
  <c r="R58" i="5"/>
  <c r="J58" i="5"/>
  <c r="S58" i="5"/>
  <c r="D58" i="5"/>
  <c r="K58" i="5"/>
  <c r="T58" i="5"/>
  <c r="L58" i="5"/>
  <c r="O58" i="5"/>
  <c r="U58" i="5"/>
  <c r="M58" i="5"/>
  <c r="D60" i="5"/>
  <c r="I60" i="5"/>
  <c r="H60" i="5"/>
  <c r="T60" i="5"/>
  <c r="E60" i="5"/>
  <c r="K60" i="5"/>
  <c r="O60" i="5"/>
  <c r="M60" i="5"/>
  <c r="Q60" i="5"/>
  <c r="G60" i="5"/>
  <c r="U60" i="5"/>
  <c r="P60" i="5"/>
  <c r="F60" i="5"/>
  <c r="S60" i="5"/>
  <c r="L60" i="5"/>
  <c r="N60" i="5"/>
  <c r="R60" i="5"/>
  <c r="J60" i="5"/>
  <c r="W52" i="5"/>
  <c r="R52" i="5"/>
  <c r="T52" i="5"/>
  <c r="M52" i="5"/>
  <c r="F52" i="5"/>
  <c r="H52" i="5"/>
  <c r="S52" i="5"/>
  <c r="D52" i="5"/>
  <c r="U52" i="5"/>
  <c r="P52" i="5"/>
  <c r="J52" i="5"/>
  <c r="L52" i="5"/>
  <c r="E52" i="5"/>
  <c r="O52" i="5"/>
  <c r="G52" i="5"/>
  <c r="I52" i="5"/>
  <c r="K52" i="5"/>
  <c r="N52" i="5"/>
  <c r="Q52" i="5"/>
  <c r="A24" i="5"/>
  <c r="A100" i="2"/>
  <c r="A96" i="1"/>
  <c r="A17" i="3"/>
  <c r="A14" i="4"/>
  <c r="W75" i="5" l="1"/>
  <c r="C75" i="5" s="1"/>
  <c r="V60" i="5"/>
  <c r="V52" i="5"/>
  <c r="A21" i="3"/>
  <c r="A104" i="1"/>
  <c r="A26" i="5"/>
  <c r="A15" i="4"/>
  <c r="A110" i="2"/>
  <c r="A136" i="2" l="1"/>
  <c r="A19" i="4"/>
  <c r="A22" i="3"/>
  <c r="A112" i="1"/>
  <c r="A34" i="5"/>
  <c r="A146" i="2" l="1"/>
  <c r="A115" i="1"/>
  <c r="A36" i="5"/>
  <c r="A20" i="4"/>
  <c r="A23" i="3"/>
  <c r="A118" i="1" l="1"/>
  <c r="A24" i="3"/>
  <c r="A155" i="2"/>
  <c r="A21" i="4"/>
  <c r="A38" i="5"/>
  <c r="A164" i="2" l="1"/>
  <c r="A22" i="4"/>
  <c r="A121" i="1"/>
  <c r="A40" i="5"/>
  <c r="A25" i="3"/>
  <c r="A124" i="1" l="1"/>
  <c r="A26" i="3"/>
  <c r="A42" i="5"/>
  <c r="A175" i="2"/>
  <c r="A23" i="4"/>
  <c r="A24" i="4" l="1"/>
  <c r="A44" i="5"/>
  <c r="A27" i="3"/>
  <c r="A186" i="2"/>
  <c r="A127" i="1"/>
  <c r="A25" i="4" l="1"/>
  <c r="A46" i="5"/>
  <c r="A130" i="1"/>
  <c r="A28" i="3"/>
  <c r="A197" i="2"/>
  <c r="A26" i="4" l="1"/>
  <c r="A48" i="5"/>
  <c r="A209" i="2"/>
  <c r="A30" i="3"/>
  <c r="A136" i="1"/>
  <c r="A52" i="5" l="1"/>
  <c r="A139" i="1"/>
  <c r="A28" i="4"/>
  <c r="A31" i="3"/>
  <c r="A219" i="2"/>
  <c r="A32" i="3" l="1"/>
  <c r="A54" i="5"/>
  <c r="A229" i="2"/>
  <c r="A142" i="1"/>
  <c r="A29" i="4"/>
  <c r="A30" i="4" l="1"/>
  <c r="A56" i="5"/>
  <c r="A237" i="2"/>
  <c r="A35" i="3"/>
  <c r="A33" i="4" l="1"/>
  <c r="A62" i="5"/>
  <c r="A36" i="3"/>
  <c r="A151" i="1"/>
  <c r="A256" i="2"/>
  <c r="A154" i="1" l="1"/>
  <c r="A34" i="4"/>
  <c r="A64" i="5"/>
  <c r="A268" i="2"/>
  <c r="A37" i="3"/>
  <c r="A157" i="1" l="1"/>
  <c r="A35" i="4"/>
  <c r="A66" i="5"/>
  <c r="A38" i="3"/>
  <c r="A276" i="2"/>
  <c r="A285" i="2" l="1"/>
  <c r="A39" i="3"/>
  <c r="A68" i="5"/>
  <c r="A36" i="4"/>
  <c r="A160" i="1"/>
  <c r="A163" i="1" l="1"/>
  <c r="A37" i="4"/>
  <c r="A70" i="5"/>
  <c r="A40" i="3"/>
  <c r="A293" i="2"/>
  <c r="A302" i="2" l="1"/>
  <c r="A38" i="4"/>
  <c r="A72" i="5"/>
  <c r="A166" i="1"/>
  <c r="F330" i="2"/>
  <c r="E330" i="2" s="1"/>
  <c r="E331" i="2" l="1"/>
  <c r="F331" i="2" s="1"/>
  <c r="E40" i="3"/>
  <c r="F40" i="3" s="1"/>
  <c r="F41" i="3" l="1"/>
  <c r="D42" i="3" s="1"/>
  <c r="C72" i="5"/>
  <c r="C74" i="5" l="1"/>
  <c r="P72" i="5"/>
  <c r="H72" i="5"/>
  <c r="L72" i="5"/>
  <c r="V72" i="5"/>
  <c r="M72" i="5"/>
  <c r="K72" i="5"/>
  <c r="T72" i="5"/>
  <c r="Q72" i="5"/>
  <c r="R72" i="5"/>
  <c r="G72" i="5"/>
  <c r="N72" i="5"/>
  <c r="E72" i="5"/>
  <c r="D72" i="5"/>
  <c r="D74" i="5" s="1"/>
  <c r="C76" i="5"/>
  <c r="U72" i="5"/>
  <c r="S72" i="5"/>
  <c r="F72" i="5"/>
  <c r="O72" i="5"/>
  <c r="J72" i="5"/>
  <c r="I72" i="5"/>
  <c r="I74" i="5" l="1"/>
  <c r="I76" i="5" s="1"/>
  <c r="E74" i="5"/>
  <c r="E76" i="5" s="1"/>
  <c r="Q74" i="5"/>
  <c r="Q76" i="5" s="1"/>
  <c r="V74" i="5"/>
  <c r="V76" i="5" s="1"/>
  <c r="J74" i="5"/>
  <c r="J76" i="5" s="1"/>
  <c r="U74" i="5"/>
  <c r="U76" i="5" s="1"/>
  <c r="N74" i="5"/>
  <c r="N76" i="5" s="1"/>
  <c r="T74" i="5"/>
  <c r="T76" i="5" s="1"/>
  <c r="L74" i="5"/>
  <c r="F74" i="5"/>
  <c r="F76" i="5" s="1"/>
  <c r="O74" i="5"/>
  <c r="O76" i="5" s="1"/>
  <c r="G74" i="5"/>
  <c r="G76" i="5" s="1"/>
  <c r="K74" i="5"/>
  <c r="K76" i="5" s="1"/>
  <c r="H74" i="5"/>
  <c r="H76" i="5" s="1"/>
  <c r="R74" i="5"/>
  <c r="R76" i="5" s="1"/>
  <c r="M74" i="5"/>
  <c r="M76" i="5" s="1"/>
  <c r="S74" i="5"/>
  <c r="S76" i="5" s="1"/>
  <c r="P74" i="5"/>
  <c r="P76" i="5" s="1"/>
  <c r="D76" i="5"/>
  <c r="L76" i="5" l="1"/>
  <c r="W74" i="5"/>
  <c r="W76" i="5" s="1"/>
</calcChain>
</file>

<file path=xl/sharedStrings.xml><?xml version="1.0" encoding="utf-8"?>
<sst xmlns="http://schemas.openxmlformats.org/spreadsheetml/2006/main" count="852" uniqueCount="284">
  <si>
    <t>ITEM</t>
  </si>
  <si>
    <t>UN</t>
  </si>
  <si>
    <t>ÁREA (M²)</t>
  </si>
  <si>
    <t>ÁREA TOTAL DO TERRENO</t>
  </si>
  <si>
    <t>m²</t>
  </si>
  <si>
    <t xml:space="preserve">ÁREA TOTAL CONSTRUÍDA </t>
  </si>
  <si>
    <t>ÁREA TOTAL PAVIMENTO TÉRREO</t>
  </si>
  <si>
    <t>ÁREA TOTAL PAVIMENTO SUPERIOR</t>
  </si>
  <si>
    <t>ÁREA TOTAL DE URBANIZAÇÃO</t>
  </si>
  <si>
    <t>ÁREA TOTAL DE PAISAGISMO</t>
  </si>
  <si>
    <t>ÁREA TOTAL PAVIMENTAÇÃO</t>
  </si>
  <si>
    <t>ÁREA TOTAL CONSTRUÍDA (para engenharia)</t>
  </si>
  <si>
    <t>ÁREAS INDIVIDUAIS (para cálculo de projetos complementares)</t>
  </si>
  <si>
    <t>PAVIMENTO TÉRREO</t>
  </si>
  <si>
    <t>Total</t>
  </si>
  <si>
    <t>PAVIMENTO SUPERIOR</t>
  </si>
  <si>
    <t>km</t>
  </si>
  <si>
    <t>Sondagem a percussão</t>
  </si>
  <si>
    <t xml:space="preserve">un </t>
  </si>
  <si>
    <t xml:space="preserve">m </t>
  </si>
  <si>
    <t>Km</t>
  </si>
  <si>
    <t>ÁREA EXTERNA</t>
  </si>
  <si>
    <t>un</t>
  </si>
  <si>
    <t>Relatório</t>
  </si>
  <si>
    <t>URBANIZAÇÃO</t>
  </si>
  <si>
    <t>CRITÉRIOS</t>
  </si>
  <si>
    <t>UND</t>
  </si>
  <si>
    <t>VALOR</t>
  </si>
  <si>
    <t>%</t>
  </si>
  <si>
    <t>APROVAÇÕES</t>
  </si>
  <si>
    <t>CRITÉRIO ADOTADO</t>
  </si>
  <si>
    <t>CRITÉRIO PREÇOS UNITÁRIOS PARA PROJETO DE ARQUITETURA EXECUTIVO</t>
  </si>
  <si>
    <t>PROJETO DE ARQUITETURA</t>
  </si>
  <si>
    <t>PROJETO DE ARQUITETURA BÁSICO E EXECUTIVO</t>
  </si>
  <si>
    <t>QTD</t>
  </si>
  <si>
    <t xml:space="preserve">PREÇO </t>
  </si>
  <si>
    <t>UNITÁRIO</t>
  </si>
  <si>
    <t>TOTAL</t>
  </si>
  <si>
    <t>PROJETO BÁSICO E EXECUTIVO</t>
  </si>
  <si>
    <t>OBRAS NOVAS</t>
  </si>
  <si>
    <t>1.1</t>
  </si>
  <si>
    <t>Escolas, creches, quartéis, delegacias, cadeias públicas, postos policiais, terminais turísticos, restaurantes, lanchonetes, quiosques bares, lojas, boates, sanitários públicos, quiosques e correlatos.</t>
  </si>
  <si>
    <t>1.2</t>
  </si>
  <si>
    <t>Maquete Eletrônica (R$ 1.160,00 a 2.167,00)</t>
  </si>
  <si>
    <t>Valor adotado</t>
  </si>
  <si>
    <t>PROJETO DE URBANIZAÇÃO</t>
  </si>
  <si>
    <t xml:space="preserve">Praças, quadras, parques aquáticos, calçadões, cemitérios, áreas livres para recreação, feiras e exposições.  </t>
  </si>
  <si>
    <t>0 a 2.000 m2</t>
  </si>
  <si>
    <t>2.000,01 a 5.000 m2</t>
  </si>
  <si>
    <t>5.000,01 a 10.000 m2</t>
  </si>
  <si>
    <t>10.000,01 a 20.000 m2</t>
  </si>
  <si>
    <t>20.000,01 a 30.000 m2</t>
  </si>
  <si>
    <t>30.000,01 a 40.000 m2</t>
  </si>
  <si>
    <t>acima de 40.000 m2</t>
  </si>
  <si>
    <t xml:space="preserve">Total </t>
  </si>
  <si>
    <t>Valor Final Adotado</t>
  </si>
  <si>
    <t>PROJETO DE PAISAGISMO</t>
  </si>
  <si>
    <t xml:space="preserve">Áreas de até 2.000,00 m² </t>
  </si>
  <si>
    <t>Áreas de 2.001,00 m² a 5.000,00 m²</t>
  </si>
  <si>
    <t>Áreas de 5.001,00 m² a 10.000,00 m²</t>
  </si>
  <si>
    <t>Áreas de 10.001,00 m² a 20.000,00 m²</t>
  </si>
  <si>
    <t>Áreas de 20.001,00 m² a 30.000,00 m²</t>
  </si>
  <si>
    <t>Áreas de 30.001,00 m² a 40.000,00 m²</t>
  </si>
  <si>
    <t xml:space="preserve">Acima de 40.000,00 m² </t>
  </si>
  <si>
    <t>Valor Final Adotado Adotado</t>
  </si>
  <si>
    <t>PROJETO DE ENGENHARIA</t>
  </si>
  <si>
    <t>TOPOGRAFIA</t>
  </si>
  <si>
    <t>Levantamento Topográfico planialtimétrico semi-cadastral de áreas:</t>
  </si>
  <si>
    <t>Áreas até 1ha</t>
  </si>
  <si>
    <t>Áreas de 1ha a 5ha</t>
  </si>
  <si>
    <t>Áreas de 5ha a 10ha</t>
  </si>
  <si>
    <t>Áreas de 10ha a 25ha</t>
  </si>
  <si>
    <t>Áreas de 25ha a 50ha</t>
  </si>
  <si>
    <t>Áreas acima de 50ha</t>
  </si>
  <si>
    <t>PROJETO DE ESTUDOS GEOTÉCNICOS</t>
  </si>
  <si>
    <t>Sondagem a Percussão de simples reconhecimento de sub-solo</t>
  </si>
  <si>
    <t>Mobilização e Desmobilização de Pessoas e Equipamentos (Área concentrada)</t>
  </si>
  <si>
    <t>Em Aracaju</t>
  </si>
  <si>
    <t>Até 30 km de Aracaju</t>
  </si>
  <si>
    <t>de 31 a 60 km de Aracaju</t>
  </si>
  <si>
    <t>de 61 a 100 km de Aracaju</t>
  </si>
  <si>
    <t>Maior que 100 km de Aracaju</t>
  </si>
  <si>
    <t>Deslocamento entre furos, em mesma área</t>
  </si>
  <si>
    <t xml:space="preserve">de 30 até 100m </t>
  </si>
  <si>
    <t xml:space="preserve">de 101 até 500m </t>
  </si>
  <si>
    <t>de 501 até 2000m</t>
  </si>
  <si>
    <t>Por metro linear de sondagem</t>
  </si>
  <si>
    <t>m</t>
  </si>
  <si>
    <t>Valor Total</t>
  </si>
  <si>
    <t>TERRAPLENAGEM E GEOMÉTRICO DE VIAS (com indicação de jazidas)</t>
  </si>
  <si>
    <t>Até 14.000,00</t>
  </si>
  <si>
    <t>de 14.000,01 a 70.000,00</t>
  </si>
  <si>
    <t>de 70.000,01 a 200.000,00</t>
  </si>
  <si>
    <t>a partir de 200.000,00</t>
  </si>
  <si>
    <t>Valor por Km</t>
  </si>
  <si>
    <t>PROJETO PAVIMENTAÇÃO</t>
  </si>
  <si>
    <t>Até 2.500,00</t>
  </si>
  <si>
    <t>De 2.500,01 a 12.000,00</t>
  </si>
  <si>
    <t>De 12.000,01 a 35.000,00</t>
  </si>
  <si>
    <t>A partir de 35.000,01</t>
  </si>
  <si>
    <t>Critério Adotado</t>
  </si>
  <si>
    <t>PROJETO DE SINALIZAÇÃO VERTICAL E HORIZONTAL</t>
  </si>
  <si>
    <t>Sinalização</t>
  </si>
  <si>
    <t>PROJETO ESTRUTURAL, INCLUINDO FUNDAÇÕES</t>
  </si>
  <si>
    <t>Concreto Armado</t>
  </si>
  <si>
    <t>Até 500 m²</t>
  </si>
  <si>
    <t>Acima de 500 m²</t>
  </si>
  <si>
    <t>Obs.: Considerando Fundações: Área = área construída + área de cobertura</t>
  </si>
  <si>
    <t>10.1</t>
  </si>
  <si>
    <t>10.2</t>
  </si>
  <si>
    <t xml:space="preserve">PROJETO CABEAMENTO ESTRUTURADO </t>
  </si>
  <si>
    <t>Voz, dados e antena coletiva</t>
  </si>
  <si>
    <t>PROJETO CFTV</t>
  </si>
  <si>
    <t>PROJETO SONORIZAÇÃO</t>
  </si>
  <si>
    <t xml:space="preserve">PROJETO CLIMATIZAÇÃO </t>
  </si>
  <si>
    <t>Simples</t>
  </si>
  <si>
    <t>PROJETO HIDRÁULICO</t>
  </si>
  <si>
    <t>Água Fria</t>
  </si>
  <si>
    <t>PROJETO ESGOTOS SANITÁRIOS</t>
  </si>
  <si>
    <t>COM TRATAMENTO SIMPLES (fossa e filtro, sumidouro ou DAFA)</t>
  </si>
  <si>
    <t>PROJETO DRENAGEM PLUVIAL</t>
  </si>
  <si>
    <t>Área externa</t>
  </si>
  <si>
    <t>Até 10.000,00</t>
  </si>
  <si>
    <t>Critério adotado para grandes áreas</t>
  </si>
  <si>
    <t xml:space="preserve">PROJETO DE IRRIGAÇÃO </t>
  </si>
  <si>
    <t>18.1</t>
  </si>
  <si>
    <t>ÁREAS VERDES / JARDINS</t>
  </si>
  <si>
    <t>PROJETO DE PREVENÇÃO E COMBATE A INCÊNDIO E PÂNICO</t>
  </si>
  <si>
    <t>Até 750 m² (Extintor)</t>
  </si>
  <si>
    <t>Acima de 750 m² (Extintor + Hidrante)</t>
  </si>
  <si>
    <t>RELATÓRIO ANÁLISE DE RISCO - PDA</t>
  </si>
  <si>
    <t>PROJETO DE PROTEÇÃO CONTRA DESCARGAS ATMOSFÉRICAS (PDA)</t>
  </si>
  <si>
    <t>PROJETO DE SISTEMA DE PROTEÇÃO CONTRA DESCARGAS ATMOSFÉRICAS (SPDA)</t>
  </si>
  <si>
    <t>PROJETO DE MEDIDA DE PROTEÇÃO CONTRA SURTOS (MPS)</t>
  </si>
  <si>
    <t>PROJETO GLP/GN</t>
  </si>
  <si>
    <t>Por medição individualizada</t>
  </si>
  <si>
    <t>Projeto GLP ou GN até 10 Pontos</t>
  </si>
  <si>
    <t>Projeto GLP ou GN de 11 a 30 pontos</t>
  </si>
  <si>
    <t>Projeto GLP ou GN de 31 a 50 pontos</t>
  </si>
  <si>
    <t>PROJETO COMUNICAÇÃO VISUAL</t>
  </si>
  <si>
    <t>De R$ 1.218,00 a R$ 3.012,00</t>
  </si>
  <si>
    <t>ORÇAMENTO E ESPECIFICAÇÕES TÉCNICAS DA OBRA</t>
  </si>
  <si>
    <t>Construções Novas</t>
  </si>
  <si>
    <t>Orçamento</t>
  </si>
  <si>
    <t>Especificações</t>
  </si>
  <si>
    <t>Valor Edificações</t>
  </si>
  <si>
    <t>De 10.000,01 a 30.000,00</t>
  </si>
  <si>
    <t>A cima de 30.000,01</t>
  </si>
  <si>
    <t>Valor</t>
  </si>
  <si>
    <t>Valor Urbanização</t>
  </si>
  <si>
    <t xml:space="preserve">Valor Final </t>
  </si>
  <si>
    <t>QUADRO - PROPOSTA DE PREÇO</t>
  </si>
  <si>
    <t xml:space="preserve">ITEM </t>
  </si>
  <si>
    <t>PREÇO (R$)</t>
  </si>
  <si>
    <t>UNIT.</t>
  </si>
  <si>
    <t>MAQUETE ELETRÔNICA</t>
  </si>
  <si>
    <t xml:space="preserve">PROJETO ELÉTRICO  </t>
  </si>
  <si>
    <t>ÁREAS VERDES/JARDINS</t>
  </si>
  <si>
    <t>21.1</t>
  </si>
  <si>
    <t>21.2</t>
  </si>
  <si>
    <t>DESCRIÇÃO DOS SERVIÇOS</t>
  </si>
  <si>
    <t xml:space="preserve">      30 DIAS            (1ª ENTREGA)</t>
  </si>
  <si>
    <t xml:space="preserve">       120 DIAS         (3ª ENTREGA)</t>
  </si>
  <si>
    <t xml:space="preserve">       150 DIAS         (4ª ENTREGA)</t>
  </si>
  <si>
    <t xml:space="preserve">       180 DIAS         (5ª ENTREGA)</t>
  </si>
  <si>
    <t xml:space="preserve">       210 DIAS         (6ª ENTREGA)</t>
  </si>
  <si>
    <t>CRONOGRAMA DE DESEMBOLSO</t>
  </si>
  <si>
    <t>PREÇO FINAL (R$)</t>
  </si>
  <si>
    <t xml:space="preserve">15 DIAS </t>
  </si>
  <si>
    <t xml:space="preserve">30 DIAS </t>
  </si>
  <si>
    <t>45 DIAS</t>
  </si>
  <si>
    <t>60 DIAS</t>
  </si>
  <si>
    <t>75 DIAS</t>
  </si>
  <si>
    <t>90 DIAS</t>
  </si>
  <si>
    <t>105 DIAS</t>
  </si>
  <si>
    <t>120 DIAS</t>
  </si>
  <si>
    <t>135 DIAS</t>
  </si>
  <si>
    <t xml:space="preserve">150 DIAS         </t>
  </si>
  <si>
    <t xml:space="preserve">165 DIAS        </t>
  </si>
  <si>
    <t xml:space="preserve">180 DIAS         </t>
  </si>
  <si>
    <t xml:space="preserve">195 DIAS         </t>
  </si>
  <si>
    <t xml:space="preserve">210 DIAS         </t>
  </si>
  <si>
    <t xml:space="preserve">225 DIAS         </t>
  </si>
  <si>
    <t xml:space="preserve">240 DIAS         </t>
  </si>
  <si>
    <t xml:space="preserve">255 DIAS         </t>
  </si>
  <si>
    <t xml:space="preserve">270 DIAS         </t>
  </si>
  <si>
    <t>ENTREGA FINAL</t>
  </si>
  <si>
    <t xml:space="preserve">Sub-Total </t>
  </si>
  <si>
    <t>Aprovações de Projetos</t>
  </si>
  <si>
    <t>TOTAL GERAL</t>
  </si>
  <si>
    <t xml:space="preserve"> </t>
  </si>
  <si>
    <t>RECEPÇÃO/PROTOCOLO SAT</t>
  </si>
  <si>
    <t>LAVABO FEMININO 01</t>
  </si>
  <si>
    <t>LAVABO MASCULINO 01</t>
  </si>
  <si>
    <t>SALA VISTORIANTES</t>
  </si>
  <si>
    <t>ARQUIVO</t>
  </si>
  <si>
    <t>DEPÓSITO DE MATERIAL OPERACIONAL</t>
  </si>
  <si>
    <t>LAVANDERIA/DML</t>
  </si>
  <si>
    <t>ALOJAMENTO CB E SD MASCULINO</t>
  </si>
  <si>
    <t>W.C. CB E SD MASCULINO</t>
  </si>
  <si>
    <t>ALOJAMENTO SGT E SUBTEN MASCULINO</t>
  </si>
  <si>
    <t>W.C. SGT E SUBT. MASCULINO</t>
  </si>
  <si>
    <t>ALOJAMENTO DE OFICIAIS MASCULINO</t>
  </si>
  <si>
    <t>W.C. OFICIAIS MASCULINO</t>
  </si>
  <si>
    <t>DEPÓSITO APH</t>
  </si>
  <si>
    <t>EXPURGO RECEPÇÃO</t>
  </si>
  <si>
    <t>EXPURGO DESINFECÇÃO</t>
  </si>
  <si>
    <t>EXPURGO ESTERILIZAÇÃO</t>
  </si>
  <si>
    <t>SALA DE COMUNICAÇÃO</t>
  </si>
  <si>
    <t>SALA DO CHEFE DO SERVIÇO</t>
  </si>
  <si>
    <t>W.C. CHEFE DO SERVIÇO</t>
  </si>
  <si>
    <t>SALA DE INSTRUÇÃO</t>
  </si>
  <si>
    <t>SALA DE ENTRETENIMENTO</t>
  </si>
  <si>
    <t>ACADEMIA DE MUSCULAÇÃO</t>
  </si>
  <si>
    <t>GARAGEM</t>
  </si>
  <si>
    <t>COMANDO</t>
  </si>
  <si>
    <t>SALA DE REUNIÃO</t>
  </si>
  <si>
    <t>SUBCOMANDO/SAT CHEFIA</t>
  </si>
  <si>
    <t>SEÇÃO ADMINISTRATIVA</t>
  </si>
  <si>
    <t>SALA E ANALISTAS</t>
  </si>
  <si>
    <t>ALOJAMENTO CB E SD FEMININO</t>
  </si>
  <si>
    <t>W.C. CB E SD FEMININO</t>
  </si>
  <si>
    <t>ALOJAMENTO SGT E SUBTEN FEMININO</t>
  </si>
  <si>
    <t>W.C. SGT E SUBT. FEMININO</t>
  </si>
  <si>
    <t>ALOJAMENTO DE OFICIAIS FEMININO</t>
  </si>
  <si>
    <t>W.C. OFICIAIS FEMININO</t>
  </si>
  <si>
    <t>REFEITÓRIO/ENTRETENIMENTO</t>
  </si>
  <si>
    <t>COPA</t>
  </si>
  <si>
    <t>CIRCULAÇÃO/PAREDES</t>
  </si>
  <si>
    <t>DESCRIÇÃO</t>
  </si>
  <si>
    <t>ÁREA TOTAL DE PAISAGISMO (30% da área do terreno)</t>
  </si>
  <si>
    <t>ÁREA TOTAL DE URBANIZAÇÃO (área terreno + passeio - pav. Térreo - paisagismo)</t>
  </si>
  <si>
    <t>TOTAL TÉRREO</t>
  </si>
  <si>
    <t>TOTAL SUPERIOR</t>
  </si>
  <si>
    <t>TERRENO</t>
  </si>
  <si>
    <t>PAVIMENTAÇÃO</t>
  </si>
  <si>
    <t>DISTÂNCIA</t>
  </si>
  <si>
    <t>QUANTIDADE DE FUROS EM TERRA FIRME</t>
  </si>
  <si>
    <t>PROFUNDIDADE</t>
  </si>
  <si>
    <t>CIRCULAÇÃO/PAREDES/LIXO/GÁS/GERADOR</t>
  </si>
  <si>
    <t>EDIFICAÇÕES COMUNS, INCLUINDO ÁREA URBANIZADA</t>
  </si>
  <si>
    <t>ILUMINAÇÃO ARTÍSTICA (LUMINOTÉCNICA)</t>
  </si>
  <si>
    <t>ÁREA TRABALHADA DA FACHADA</t>
  </si>
  <si>
    <t>GERADOR (tabela CEHOP - 1/3 do valor da subestação, até 500m²)</t>
  </si>
  <si>
    <t>ÁREA TOTAL CONSTRUÍDA</t>
  </si>
  <si>
    <t>10.3</t>
  </si>
  <si>
    <t>PROJETO ELÉTRICO</t>
  </si>
  <si>
    <t>FUNDAÇÃO</t>
  </si>
  <si>
    <t>LAJE</t>
  </si>
  <si>
    <t>ÁREA PAVIMENTO TÉRREO</t>
  </si>
  <si>
    <t>ÁREA PAVIMENTO SUPERIOR</t>
  </si>
  <si>
    <t>ÁREA URBANIZADA</t>
  </si>
  <si>
    <t xml:space="preserve">RELATÓRIO </t>
  </si>
  <si>
    <t>ELABORAÇÃO DE PROJETOS EXECUTIVOS DE ARQUITETURA, ENGENHARIA E DE INFRAESTRUTURA, DO QUARTEL QUE ABRIGARÁ A NOVA SEDE DO CORPO DE BOMBEIROS MILITAR DO ESTADO DE SERGIPE - CBMSE, EM ITABAIANA/SE</t>
  </si>
  <si>
    <t>CONSTRUÇÃO DE UNIDADE DO CBMSE EM ITABAIANA/SE</t>
  </si>
  <si>
    <t>ÁREA DE FACHADAS (28,60 + 13,20)*7,00</t>
  </si>
  <si>
    <t>Edificações comuns, incluindo áreas urbanizadas</t>
  </si>
  <si>
    <t>Iluminação artística (Luminotécnica)</t>
  </si>
  <si>
    <t>Gerador</t>
  </si>
  <si>
    <t>Até 500 m² (tabela CEHOP - 1/3 do valor da subestação)</t>
  </si>
  <si>
    <t>Critério adotado</t>
  </si>
  <si>
    <t>LUMINOTÉCNICA</t>
  </si>
  <si>
    <t>GERADOR</t>
  </si>
  <si>
    <t>EDIFICAÇÕES - Arquitetura e Engenharia (OBRA)</t>
  </si>
  <si>
    <t>PROJETOS EXECUTIVOS</t>
  </si>
  <si>
    <t>SUB-TOTAL</t>
  </si>
  <si>
    <t>COMPATIBILIZAÇÃO DE PROJETOS</t>
  </si>
  <si>
    <t>PLANO DE GERENCIAMENTO DE RESÍDUOS SÓLIDOS DA CONSTRUÇÃO CIVIL</t>
  </si>
  <si>
    <t>RELATÓRIO DE ANÁLISE DO RISCO DE EXPOSIÇÃO</t>
  </si>
  <si>
    <t>POR MEDIÇÃO INDIVIDUALIZADA</t>
  </si>
  <si>
    <t>PGRSCC</t>
  </si>
  <si>
    <t xml:space="preserve">     75 DIAS           (2ª ENTREGA)</t>
  </si>
  <si>
    <t xml:space="preserve">       240 DIAS         (7ª ENTREGA)</t>
  </si>
  <si>
    <t xml:space="preserve">       270 DIAS         (8ª ENTREGA) FINAL</t>
  </si>
  <si>
    <t>CEHOP</t>
  </si>
  <si>
    <t>ADEMA</t>
  </si>
  <si>
    <t>ANVISA</t>
  </si>
  <si>
    <t>ENERGISA</t>
  </si>
  <si>
    <t>DESO</t>
  </si>
  <si>
    <t>CBMSE</t>
  </si>
  <si>
    <t>PMI</t>
  </si>
  <si>
    <t>ÁREA TOTAL UNIDADE DO CORPO DE BOMBEIROS</t>
  </si>
  <si>
    <t>QUADRO AUXILIAR - CÁLCULOS</t>
  </si>
  <si>
    <t>RELATÓRIO DE SUSTENTABILIDADE E 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</si>
</sst>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.00"/>
    <numFmt numFmtId="165" formatCode="_-* #,##0.00_-;\-* #,##0.00_-;_-* \-??_-;_-@_-"/>
    <numFmt numFmtId="166" formatCode="#,##0.000"/>
    <numFmt numFmtId="167" formatCode="[$R$-416]\ #,##0.00;[Red]\-[$R$-416]\ #,##0.00"/>
  </numFmts>
  <fonts count="21" x14ac:knownFonts="1">
    <font>
      <sz val="10"/>
      <name val="Arial"/>
      <family val="2"/>
      <charset val="1"/>
    </font>
    <font>
      <b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0"/>
      <color rgb="FFC9211E"/>
      <name val="Times New Roman"/>
      <family val="1"/>
      <charset val="1"/>
    </font>
    <font>
      <sz val="10"/>
      <color rgb="FFFF000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b/>
      <sz val="13"/>
      <name val="Times New Roman"/>
      <family val="2"/>
      <charset val="1"/>
    </font>
    <font>
      <sz val="10"/>
      <color rgb="FF0066CC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  <family val="2"/>
      <charset val="1"/>
    </font>
    <font>
      <sz val="10"/>
      <color rgb="FF000000"/>
      <name val="Times New Roman"/>
      <family val="1"/>
    </font>
    <font>
      <b/>
      <sz val="13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E0E0E0"/>
        <bgColor rgb="FFDDDDDD"/>
      </patternFill>
    </fill>
    <fill>
      <patternFill patternType="solid">
        <fgColor rgb="FFD9D9D9"/>
        <bgColor rgb="FFDDDDDD"/>
      </patternFill>
    </fill>
    <fill>
      <patternFill patternType="solid">
        <fgColor rgb="FFCCCCCC"/>
        <bgColor rgb="FFD9D9D9"/>
      </patternFill>
    </fill>
    <fill>
      <patternFill patternType="solid">
        <fgColor rgb="FFDDDDDD"/>
        <bgColor rgb="FFE0E0E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0E0E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 tint="-0.499984740745262"/>
        <bgColor rgb="FFE0E0E0"/>
      </patternFill>
    </fill>
    <fill>
      <patternFill patternType="solid">
        <fgColor theme="0" tint="-0.499984740745262"/>
        <bgColor rgb="FFDDDDDD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8" fillId="0" borderId="0"/>
    <xf numFmtId="9" fontId="14" fillId="0" borderId="0" applyBorder="0" applyProtection="0"/>
    <xf numFmtId="0" fontId="8" fillId="2" borderId="0" applyBorder="0" applyProtection="0"/>
  </cellStyleXfs>
  <cellXfs count="275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3" fillId="3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/>
    <xf numFmtId="4" fontId="3" fillId="3" borderId="1" xfId="0" applyNumberFormat="1" applyFont="1" applyFill="1" applyBorder="1" applyAlignment="1">
      <alignment horizontal="left" vertical="center"/>
    </xf>
    <xf numFmtId="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4" fillId="0" borderId="1" xfId="0" applyNumberFormat="1" applyFont="1" applyBorder="1"/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3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9" fontId="14" fillId="0" borderId="1" xfId="2" applyBorder="1" applyProtection="1"/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2" fillId="0" borderId="1" xfId="2" applyNumberFormat="1" applyFont="1" applyBorder="1" applyAlignment="1" applyProtection="1"/>
    <xf numFmtId="4" fontId="9" fillId="0" borderId="1" xfId="1" applyNumberFormat="1" applyFont="1" applyBorder="1"/>
    <xf numFmtId="0" fontId="2" fillId="0" borderId="1" xfId="0" applyFont="1" applyBorder="1" applyAlignment="1">
      <alignment horizontal="left" vertical="center" wrapText="1"/>
    </xf>
    <xf numFmtId="4" fontId="2" fillId="0" borderId="1" xfId="2" applyNumberFormat="1" applyFont="1" applyBorder="1" applyAlignment="1" applyProtection="1">
      <alignment vertical="center"/>
    </xf>
    <xf numFmtId="4" fontId="9" fillId="0" borderId="1" xfId="1" applyNumberFormat="1" applyFont="1" applyBorder="1" applyAlignment="1">
      <alignment vertical="center"/>
    </xf>
    <xf numFmtId="4" fontId="3" fillId="0" borderId="1" xfId="2" applyNumberFormat="1" applyFont="1" applyBorder="1" applyAlignment="1" applyProtection="1"/>
    <xf numFmtId="4" fontId="4" fillId="0" borderId="1" xfId="1" applyNumberFormat="1" applyFont="1" applyBorder="1"/>
    <xf numFmtId="164" fontId="3" fillId="5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4" fontId="2" fillId="0" borderId="1" xfId="1" applyNumberFormat="1" applyFont="1" applyBorder="1"/>
    <xf numFmtId="0" fontId="2" fillId="0" borderId="1" xfId="0" applyFont="1" applyBorder="1"/>
    <xf numFmtId="4" fontId="3" fillId="0" borderId="1" xfId="1" applyNumberFormat="1" applyFont="1" applyBorder="1"/>
    <xf numFmtId="166" fontId="2" fillId="0" borderId="1" xfId="1" applyNumberFormat="1" applyFont="1" applyBorder="1"/>
    <xf numFmtId="0" fontId="2" fillId="0" borderId="1" xfId="0" applyFont="1" applyBorder="1" applyAlignment="1">
      <alignment horizontal="right" vertical="center" wrapText="1"/>
    </xf>
    <xf numFmtId="166" fontId="2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6" fontId="6" fillId="0" borderId="1" xfId="1" applyNumberFormat="1" applyFont="1" applyBorder="1" applyAlignment="1">
      <alignment horizontal="right"/>
    </xf>
    <xf numFmtId="4" fontId="6" fillId="0" borderId="1" xfId="1" applyNumberFormat="1" applyFont="1" applyBorder="1"/>
    <xf numFmtId="4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/>
    <xf numFmtId="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/>
    <xf numFmtId="4" fontId="0" fillId="0" borderId="1" xfId="0" applyNumberForma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/>
    <xf numFmtId="0" fontId="9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9" fontId="9" fillId="0" borderId="1" xfId="0" applyNumberFormat="1" applyFont="1" applyBorder="1" applyAlignment="1">
      <alignment horizontal="center" vertical="center" wrapText="1"/>
    </xf>
    <xf numFmtId="165" fontId="2" fillId="0" borderId="1" xfId="1" applyFont="1" applyBorder="1"/>
    <xf numFmtId="2" fontId="2" fillId="0" borderId="1" xfId="1" applyNumberFormat="1" applyFont="1" applyBorder="1"/>
    <xf numFmtId="164" fontId="3" fillId="0" borderId="1" xfId="0" applyNumberFormat="1" applyFont="1" applyBorder="1"/>
    <xf numFmtId="9" fontId="2" fillId="0" borderId="1" xfId="2" applyFont="1" applyBorder="1" applyAlignment="1" applyProtection="1"/>
    <xf numFmtId="0" fontId="3" fillId="0" borderId="1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/>
    <xf numFmtId="2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vertical="center"/>
    </xf>
    <xf numFmtId="0" fontId="2" fillId="0" borderId="0" xfId="0" applyFont="1" applyBorder="1"/>
    <xf numFmtId="164" fontId="2" fillId="0" borderId="0" xfId="0" applyNumberFormat="1" applyFont="1" applyBorder="1"/>
    <xf numFmtId="165" fontId="4" fillId="0" borderId="0" xfId="1" applyFont="1" applyBorder="1"/>
    <xf numFmtId="0" fontId="3" fillId="0" borderId="1" xfId="0" applyFont="1" applyBorder="1" applyAlignment="1">
      <alignment horizontal="center" vertical="center"/>
    </xf>
    <xf numFmtId="165" fontId="9" fillId="0" borderId="1" xfId="1" applyFont="1" applyBorder="1"/>
    <xf numFmtId="2" fontId="9" fillId="0" borderId="1" xfId="1" applyNumberFormat="1" applyFont="1" applyBorder="1"/>
    <xf numFmtId="164" fontId="2" fillId="0" borderId="1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5" fontId="4" fillId="0" borderId="1" xfId="1" applyFont="1" applyBorder="1"/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" fontId="2" fillId="0" borderId="0" xfId="0" applyNumberFormat="1" applyFont="1" applyBorder="1"/>
    <xf numFmtId="0" fontId="2" fillId="0" borderId="1" xfId="0" applyFont="1" applyBorder="1" applyAlignment="1">
      <alignment horizontal="left"/>
    </xf>
    <xf numFmtId="2" fontId="9" fillId="0" borderId="1" xfId="1" applyNumberFormat="1" applyFont="1" applyBorder="1" applyAlignment="1"/>
    <xf numFmtId="9" fontId="2" fillId="0" borderId="1" xfId="2" applyFont="1" applyBorder="1" applyProtection="1"/>
    <xf numFmtId="0" fontId="4" fillId="0" borderId="1" xfId="0" applyFont="1" applyBorder="1" applyAlignment="1" applyProtection="1">
      <alignment vertical="center" wrapText="1"/>
    </xf>
    <xf numFmtId="4" fontId="2" fillId="0" borderId="1" xfId="1" applyNumberFormat="1" applyFont="1" applyBorder="1" applyAlignment="1"/>
    <xf numFmtId="0" fontId="2" fillId="0" borderId="0" xfId="0" applyFont="1" applyBorder="1" applyAlignment="1">
      <alignment horizontal="center"/>
    </xf>
    <xf numFmtId="4" fontId="9" fillId="0" borderId="0" xfId="1" applyNumberFormat="1" applyFont="1" applyBorder="1"/>
    <xf numFmtId="165" fontId="4" fillId="0" borderId="0" xfId="1" applyFont="1" applyBorder="1" applyAlignment="1">
      <alignment horizontal="center"/>
    </xf>
    <xf numFmtId="165" fontId="2" fillId="0" borderId="1" xfId="0" applyNumberFormat="1" applyFont="1" applyBorder="1"/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11" fillId="0" borderId="0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3" fillId="3" borderId="5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4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10" fontId="9" fillId="3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7" fillId="3" borderId="6" xfId="0" applyFont="1" applyFill="1" applyBorder="1" applyAlignment="1">
      <alignment horizontal="justify" vertical="center"/>
    </xf>
    <xf numFmtId="4" fontId="13" fillId="3" borderId="1" xfId="1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/>
    </xf>
    <xf numFmtId="164" fontId="3" fillId="5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/>
    </xf>
    <xf numFmtId="4" fontId="6" fillId="0" borderId="0" xfId="0" applyNumberFormat="1" applyFont="1"/>
    <xf numFmtId="0" fontId="15" fillId="0" borderId="0" xfId="0" applyFont="1"/>
    <xf numFmtId="1" fontId="2" fillId="0" borderId="5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4" fontId="3" fillId="0" borderId="4" xfId="0" applyNumberFormat="1" applyFont="1" applyBorder="1" applyAlignment="1">
      <alignment vertical="center"/>
    </xf>
    <xf numFmtId="4" fontId="17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16" fillId="0" borderId="1" xfId="0" applyFont="1" applyBorder="1" applyAlignment="1">
      <alignment vertical="center" wrapText="1"/>
    </xf>
    <xf numFmtId="0" fontId="0" fillId="0" borderId="1" xfId="0" applyBorder="1"/>
    <xf numFmtId="4" fontId="16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2" applyNumberFormat="1" applyFont="1" applyBorder="1" applyAlignment="1" applyProtection="1"/>
    <xf numFmtId="4" fontId="4" fillId="0" borderId="0" xfId="1" applyNumberFormat="1" applyFont="1" applyBorder="1"/>
    <xf numFmtId="4" fontId="3" fillId="0" borderId="0" xfId="1" applyNumberFormat="1" applyFont="1" applyBorder="1"/>
    <xf numFmtId="0" fontId="17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vertical="center"/>
    </xf>
    <xf numFmtId="2" fontId="2" fillId="0" borderId="1" xfId="2" applyNumberFormat="1" applyFont="1" applyBorder="1" applyAlignment="1" applyProtection="1">
      <alignment vertical="center"/>
    </xf>
    <xf numFmtId="0" fontId="17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2" fontId="17" fillId="0" borderId="1" xfId="2" applyNumberFormat="1" applyFont="1" applyBorder="1" applyAlignment="1" applyProtection="1">
      <alignment vertical="center"/>
    </xf>
    <xf numFmtId="0" fontId="16" fillId="0" borderId="1" xfId="0" applyFont="1" applyBorder="1" applyAlignment="1">
      <alignment horizontal="center"/>
    </xf>
    <xf numFmtId="164" fontId="16" fillId="0" borderId="1" xfId="0" applyNumberFormat="1" applyFont="1" applyBorder="1"/>
    <xf numFmtId="4" fontId="17" fillId="0" borderId="1" xfId="0" applyNumberFormat="1" applyFont="1" applyBorder="1"/>
    <xf numFmtId="2" fontId="17" fillId="0" borderId="1" xfId="2" applyNumberFormat="1" applyFont="1" applyBorder="1" applyAlignment="1" applyProtection="1"/>
    <xf numFmtId="4" fontId="19" fillId="0" borderId="1" xfId="1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6" xfId="0" applyFont="1" applyBorder="1"/>
    <xf numFmtId="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17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 applyProtection="1"/>
    <xf numFmtId="4" fontId="3" fillId="7" borderId="1" xfId="1" applyNumberFormat="1" applyFont="1" applyFill="1" applyBorder="1"/>
    <xf numFmtId="4" fontId="4" fillId="7" borderId="1" xfId="1" applyNumberFormat="1" applyFont="1" applyFill="1" applyBorder="1"/>
    <xf numFmtId="4" fontId="0" fillId="7" borderId="0" xfId="0" applyNumberFormat="1" applyFill="1"/>
    <xf numFmtId="4" fontId="2" fillId="9" borderId="1" xfId="0" applyNumberFormat="1" applyFont="1" applyFill="1" applyBorder="1" applyAlignment="1">
      <alignment horizontal="center" vertical="center"/>
    </xf>
    <xf numFmtId="0" fontId="2" fillId="10" borderId="0" xfId="0" applyFont="1" applyFill="1" applyAlignment="1">
      <alignment horizontal="justify" vertical="center"/>
    </xf>
    <xf numFmtId="4" fontId="2" fillId="7" borderId="1" xfId="0" applyNumberFormat="1" applyFont="1" applyFill="1" applyBorder="1" applyAlignment="1">
      <alignment horizontal="center" vertical="center"/>
    </xf>
    <xf numFmtId="4" fontId="2" fillId="11" borderId="1" xfId="0" applyNumberFormat="1" applyFont="1" applyFill="1" applyBorder="1" applyAlignment="1">
      <alignment horizontal="center" vertical="center"/>
    </xf>
    <xf numFmtId="4" fontId="2" fillId="12" borderId="1" xfId="0" applyNumberFormat="1" applyFont="1" applyFill="1" applyBorder="1" applyAlignment="1">
      <alignment horizontal="center" vertical="center"/>
    </xf>
    <xf numFmtId="4" fontId="2" fillId="13" borderId="1" xfId="0" applyNumberFormat="1" applyFont="1" applyFill="1" applyBorder="1" applyAlignment="1">
      <alignment horizontal="center" vertical="center"/>
    </xf>
    <xf numFmtId="4" fontId="2" fillId="14" borderId="1" xfId="0" applyNumberFormat="1" applyFont="1" applyFill="1" applyBorder="1" applyAlignment="1">
      <alignment horizontal="center" vertical="center"/>
    </xf>
    <xf numFmtId="4" fontId="2" fillId="15" borderId="1" xfId="0" applyNumberFormat="1" applyFont="1" applyFill="1" applyBorder="1" applyAlignment="1">
      <alignment horizontal="center" vertical="center"/>
    </xf>
    <xf numFmtId="10" fontId="2" fillId="11" borderId="1" xfId="0" applyNumberFormat="1" applyFont="1" applyFill="1" applyBorder="1" applyAlignment="1">
      <alignment horizontal="center" vertical="center"/>
    </xf>
    <xf numFmtId="10" fontId="12" fillId="11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4" fontId="4" fillId="2" borderId="1" xfId="3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4">
    <cellStyle name="Normal" xfId="0" builtinId="0"/>
    <cellStyle name="Porcentagem" xfId="2" builtinId="5"/>
    <cellStyle name="Texto Explicativo" xfId="3" builtinId="53" customBuiltin="1"/>
    <cellStyle name="Vírgula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CCCCC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5"/>
  <sheetViews>
    <sheetView showZeros="0" topLeftCell="A118" workbookViewId="0">
      <selection activeCell="B4" sqref="B4:B5"/>
    </sheetView>
  </sheetViews>
  <sheetFormatPr defaultRowHeight="12.75" x14ac:dyDescent="0.2"/>
  <cols>
    <col min="1" max="1" width="7.28515625" style="1" customWidth="1"/>
    <col min="2" max="2" width="62.5703125" customWidth="1"/>
    <col min="3" max="3" width="5.5703125" style="1" customWidth="1"/>
    <col min="4" max="4" width="12.85546875" style="2" customWidth="1"/>
    <col min="5" max="5" width="3.140625" customWidth="1"/>
    <col min="6" max="1025" width="8.7109375" customWidth="1"/>
  </cols>
  <sheetData>
    <row r="1" spans="1:5" ht="83.45" customHeight="1" x14ac:dyDescent="0.2">
      <c r="A1" s="240" t="s">
        <v>253</v>
      </c>
      <c r="B1" s="240"/>
      <c r="C1" s="240"/>
      <c r="D1" s="240"/>
    </row>
    <row r="2" spans="1:5" ht="39.6" customHeight="1" x14ac:dyDescent="0.2">
      <c r="A2" s="241" t="s">
        <v>254</v>
      </c>
      <c r="B2" s="241"/>
      <c r="C2" s="241"/>
      <c r="D2" s="241"/>
    </row>
    <row r="3" spans="1:5" ht="11.45" customHeight="1" x14ac:dyDescent="0.2">
      <c r="B3" s="4"/>
      <c r="C3" s="5"/>
      <c r="D3" s="6"/>
    </row>
    <row r="4" spans="1:5" x14ac:dyDescent="0.2">
      <c r="A4" s="242" t="s">
        <v>0</v>
      </c>
      <c r="B4" s="243" t="s">
        <v>229</v>
      </c>
      <c r="C4" s="243" t="s">
        <v>1</v>
      </c>
      <c r="D4" s="243" t="s">
        <v>2</v>
      </c>
      <c r="E4" s="4"/>
    </row>
    <row r="5" spans="1:5" ht="13.5" customHeight="1" x14ac:dyDescent="0.2">
      <c r="A5" s="242"/>
      <c r="B5" s="243"/>
      <c r="C5" s="243"/>
      <c r="D5" s="243"/>
      <c r="E5" s="4"/>
    </row>
    <row r="6" spans="1:5" x14ac:dyDescent="0.2">
      <c r="A6" s="9"/>
      <c r="B6" s="10" t="s">
        <v>3</v>
      </c>
      <c r="C6" s="11" t="s">
        <v>4</v>
      </c>
      <c r="D6" s="12">
        <v>1129.1600000000001</v>
      </c>
      <c r="E6" s="4"/>
    </row>
    <row r="7" spans="1:5" x14ac:dyDescent="0.2">
      <c r="A7" s="9"/>
      <c r="B7" s="13" t="s">
        <v>5</v>
      </c>
      <c r="C7" s="11" t="s">
        <v>4</v>
      </c>
      <c r="D7" s="12">
        <f>D18</f>
        <v>850</v>
      </c>
      <c r="E7" s="4"/>
    </row>
    <row r="8" spans="1:5" x14ac:dyDescent="0.2">
      <c r="A8" s="9"/>
      <c r="B8" s="10" t="s">
        <v>6</v>
      </c>
      <c r="C8" s="11" t="s">
        <v>4</v>
      </c>
      <c r="D8" s="12">
        <f>D48</f>
        <v>580</v>
      </c>
      <c r="E8" s="4"/>
    </row>
    <row r="9" spans="1:5" x14ac:dyDescent="0.2">
      <c r="A9" s="9"/>
      <c r="B9" s="10" t="s">
        <v>7</v>
      </c>
      <c r="C9" s="11" t="s">
        <v>4</v>
      </c>
      <c r="D9" s="12">
        <f>D67</f>
        <v>270</v>
      </c>
      <c r="E9" s="4"/>
    </row>
    <row r="10" spans="1:5" x14ac:dyDescent="0.2">
      <c r="A10" s="9"/>
      <c r="B10" s="10" t="s">
        <v>255</v>
      </c>
      <c r="C10" s="11" t="s">
        <v>4</v>
      </c>
      <c r="D10" s="12">
        <f xml:space="preserve"> (28.6 + 13.2)*7</f>
        <v>292.59999999999997</v>
      </c>
      <c r="E10" s="4"/>
    </row>
    <row r="11" spans="1:5" x14ac:dyDescent="0.2">
      <c r="A11" s="9"/>
      <c r="B11" s="195"/>
      <c r="C11" s="35"/>
      <c r="D11" s="86"/>
      <c r="E11" s="4"/>
    </row>
    <row r="12" spans="1:5" ht="25.5" x14ac:dyDescent="0.2">
      <c r="A12" s="9"/>
      <c r="B12" s="183" t="s">
        <v>231</v>
      </c>
      <c r="C12" s="11" t="s">
        <v>4</v>
      </c>
      <c r="D12" s="12">
        <f>1541.8-D8-D13</f>
        <v>623.04999999999995</v>
      </c>
      <c r="E12" s="4"/>
    </row>
    <row r="13" spans="1:5" x14ac:dyDescent="0.2">
      <c r="A13" s="9"/>
      <c r="B13" s="13" t="s">
        <v>230</v>
      </c>
      <c r="C13" s="11" t="s">
        <v>4</v>
      </c>
      <c r="D13" s="12">
        <f>ROUND(D6*0.3,2)</f>
        <v>338.75</v>
      </c>
      <c r="E13" s="4"/>
    </row>
    <row r="14" spans="1:5" x14ac:dyDescent="0.2">
      <c r="A14" s="9"/>
      <c r="B14" s="13" t="s">
        <v>10</v>
      </c>
      <c r="C14" s="11" t="s">
        <v>4</v>
      </c>
      <c r="D14" s="12">
        <f>1541.8-D8-D13</f>
        <v>623.04999999999995</v>
      </c>
      <c r="E14" s="4"/>
    </row>
    <row r="15" spans="1:5" x14ac:dyDescent="0.2">
      <c r="A15" s="9"/>
      <c r="B15" s="13"/>
      <c r="C15" s="11"/>
      <c r="D15" s="12"/>
      <c r="E15" s="4"/>
    </row>
    <row r="16" spans="1:5" x14ac:dyDescent="0.2">
      <c r="A16" s="9"/>
      <c r="B16" s="13" t="s">
        <v>281</v>
      </c>
      <c r="C16" s="11" t="s">
        <v>4</v>
      </c>
      <c r="D16" s="12">
        <v>850</v>
      </c>
      <c r="E16" s="4"/>
    </row>
    <row r="17" spans="1:5" x14ac:dyDescent="0.2">
      <c r="A17" s="9"/>
      <c r="B17" s="13"/>
      <c r="C17" s="11"/>
      <c r="D17" s="12"/>
      <c r="E17" s="4"/>
    </row>
    <row r="18" spans="1:5" x14ac:dyDescent="0.2">
      <c r="A18" s="9"/>
      <c r="B18" s="15" t="s">
        <v>11</v>
      </c>
      <c r="C18" s="16" t="s">
        <v>4</v>
      </c>
      <c r="D18" s="17">
        <f>SUM(D19:D20)</f>
        <v>850</v>
      </c>
      <c r="E18" s="4"/>
    </row>
    <row r="19" spans="1:5" x14ac:dyDescent="0.2">
      <c r="A19" s="9"/>
      <c r="B19" s="18" t="s">
        <v>5</v>
      </c>
      <c r="C19" s="11" t="s">
        <v>4</v>
      </c>
      <c r="D19" s="12">
        <f>D21</f>
        <v>850</v>
      </c>
      <c r="E19" s="4"/>
    </row>
    <row r="20" spans="1:5" x14ac:dyDescent="0.2">
      <c r="A20" s="19"/>
      <c r="B20" s="10"/>
      <c r="C20" s="11" t="s">
        <v>4</v>
      </c>
      <c r="D20" s="10"/>
      <c r="E20" s="6"/>
    </row>
    <row r="21" spans="1:5" s="187" customFormat="1" x14ac:dyDescent="0.2">
      <c r="A21" s="185"/>
      <c r="B21" s="15" t="s">
        <v>12</v>
      </c>
      <c r="C21" s="16" t="s">
        <v>4</v>
      </c>
      <c r="D21" s="17">
        <f>D48+D67</f>
        <v>850</v>
      </c>
      <c r="E21" s="186"/>
    </row>
    <row r="22" spans="1:5" x14ac:dyDescent="0.2">
      <c r="A22" s="19"/>
      <c r="B22" s="12" t="s">
        <v>13</v>
      </c>
      <c r="C22" s="11"/>
      <c r="D22" s="20"/>
      <c r="E22" s="4"/>
    </row>
    <row r="23" spans="1:5" x14ac:dyDescent="0.2">
      <c r="A23" s="188"/>
      <c r="B23" s="190" t="s">
        <v>191</v>
      </c>
      <c r="C23" s="189" t="s">
        <v>4</v>
      </c>
      <c r="D23" s="20">
        <v>34.549999999999997</v>
      </c>
      <c r="E23" s="4"/>
    </row>
    <row r="24" spans="1:5" x14ac:dyDescent="0.2">
      <c r="A24" s="188"/>
      <c r="B24" s="190" t="s">
        <v>192</v>
      </c>
      <c r="C24" s="189" t="s">
        <v>4</v>
      </c>
      <c r="D24" s="20">
        <v>4.2300000000000004</v>
      </c>
      <c r="E24" s="4"/>
    </row>
    <row r="25" spans="1:5" x14ac:dyDescent="0.2">
      <c r="A25" s="188"/>
      <c r="B25" s="190" t="s">
        <v>193</v>
      </c>
      <c r="C25" s="189" t="s">
        <v>4</v>
      </c>
      <c r="D25" s="20">
        <v>4.2300000000000004</v>
      </c>
      <c r="E25" s="4"/>
    </row>
    <row r="26" spans="1:5" x14ac:dyDescent="0.2">
      <c r="A26" s="188"/>
      <c r="B26" s="190" t="s">
        <v>194</v>
      </c>
      <c r="C26" s="189" t="s">
        <v>4</v>
      </c>
      <c r="D26" s="20">
        <v>11.16</v>
      </c>
      <c r="E26" s="4"/>
    </row>
    <row r="27" spans="1:5" x14ac:dyDescent="0.2">
      <c r="A27" s="188"/>
      <c r="B27" s="190" t="s">
        <v>195</v>
      </c>
      <c r="C27" s="189" t="s">
        <v>4</v>
      </c>
      <c r="D27" s="20">
        <v>11.16</v>
      </c>
      <c r="E27" s="4"/>
    </row>
    <row r="28" spans="1:5" x14ac:dyDescent="0.2">
      <c r="A28" s="188"/>
      <c r="B28" s="190" t="s">
        <v>196</v>
      </c>
      <c r="C28" s="189" t="s">
        <v>4</v>
      </c>
      <c r="D28" s="20">
        <v>17.100000000000001</v>
      </c>
      <c r="E28" s="4"/>
    </row>
    <row r="29" spans="1:5" x14ac:dyDescent="0.2">
      <c r="A29" s="188"/>
      <c r="B29" s="190" t="s">
        <v>197</v>
      </c>
      <c r="C29" s="189" t="s">
        <v>4</v>
      </c>
      <c r="D29" s="20">
        <v>6</v>
      </c>
      <c r="E29" s="4"/>
    </row>
    <row r="30" spans="1:5" x14ac:dyDescent="0.2">
      <c r="A30" s="188"/>
      <c r="B30" s="190" t="s">
        <v>198</v>
      </c>
      <c r="C30" s="189" t="s">
        <v>4</v>
      </c>
      <c r="D30" s="20">
        <v>18.899999999999999</v>
      </c>
      <c r="E30" s="4"/>
    </row>
    <row r="31" spans="1:5" x14ac:dyDescent="0.2">
      <c r="A31" s="188"/>
      <c r="B31" s="190" t="s">
        <v>199</v>
      </c>
      <c r="C31" s="189" t="s">
        <v>4</v>
      </c>
      <c r="D31" s="20">
        <v>14.1</v>
      </c>
      <c r="E31" s="4"/>
    </row>
    <row r="32" spans="1:5" x14ac:dyDescent="0.2">
      <c r="A32" s="188"/>
      <c r="B32" s="190" t="s">
        <v>200</v>
      </c>
      <c r="C32" s="189" t="s">
        <v>4</v>
      </c>
      <c r="D32" s="20">
        <v>13.54</v>
      </c>
      <c r="E32" s="4"/>
    </row>
    <row r="33" spans="1:5" x14ac:dyDescent="0.2">
      <c r="A33" s="188"/>
      <c r="B33" s="190" t="s">
        <v>201</v>
      </c>
      <c r="C33" s="189" t="s">
        <v>4</v>
      </c>
      <c r="D33" s="20">
        <v>13.58</v>
      </c>
      <c r="E33" s="4"/>
    </row>
    <row r="34" spans="1:5" x14ac:dyDescent="0.2">
      <c r="A34" s="188"/>
      <c r="B34" s="190" t="s">
        <v>202</v>
      </c>
      <c r="C34" s="189" t="s">
        <v>4</v>
      </c>
      <c r="D34" s="20">
        <v>18.66</v>
      </c>
      <c r="E34" s="4"/>
    </row>
    <row r="35" spans="1:5" x14ac:dyDescent="0.2">
      <c r="A35" s="188"/>
      <c r="B35" s="190" t="s">
        <v>203</v>
      </c>
      <c r="C35" s="189" t="s">
        <v>4</v>
      </c>
      <c r="D35" s="20">
        <v>3.9</v>
      </c>
      <c r="E35" s="4"/>
    </row>
    <row r="36" spans="1:5" x14ac:dyDescent="0.2">
      <c r="A36" s="188"/>
      <c r="B36" s="190" t="s">
        <v>204</v>
      </c>
      <c r="C36" s="189" t="s">
        <v>4</v>
      </c>
      <c r="D36" s="20">
        <v>11.6</v>
      </c>
      <c r="E36" s="4"/>
    </row>
    <row r="37" spans="1:5" x14ac:dyDescent="0.2">
      <c r="A37" s="188"/>
      <c r="B37" s="190" t="s">
        <v>205</v>
      </c>
      <c r="C37" s="189" t="s">
        <v>4</v>
      </c>
      <c r="D37" s="20">
        <v>7.17</v>
      </c>
      <c r="E37" s="4"/>
    </row>
    <row r="38" spans="1:5" x14ac:dyDescent="0.2">
      <c r="A38" s="188"/>
      <c r="B38" s="190" t="s">
        <v>206</v>
      </c>
      <c r="C38" s="189" t="s">
        <v>4</v>
      </c>
      <c r="D38" s="20">
        <v>8.61</v>
      </c>
      <c r="E38" s="4"/>
    </row>
    <row r="39" spans="1:5" x14ac:dyDescent="0.2">
      <c r="A39" s="188"/>
      <c r="B39" s="190" t="s">
        <v>207</v>
      </c>
      <c r="C39" s="189" t="s">
        <v>4</v>
      </c>
      <c r="D39" s="20">
        <v>5.77</v>
      </c>
      <c r="E39" s="4"/>
    </row>
    <row r="40" spans="1:5" x14ac:dyDescent="0.2">
      <c r="A40" s="188"/>
      <c r="B40" s="190" t="s">
        <v>208</v>
      </c>
      <c r="C40" s="189" t="s">
        <v>4</v>
      </c>
      <c r="D40" s="20">
        <v>6.71</v>
      </c>
      <c r="E40" s="4"/>
    </row>
    <row r="41" spans="1:5" x14ac:dyDescent="0.2">
      <c r="A41" s="188"/>
      <c r="B41" s="190" t="s">
        <v>209</v>
      </c>
      <c r="C41" s="189" t="s">
        <v>4</v>
      </c>
      <c r="D41" s="20">
        <v>2.79</v>
      </c>
      <c r="E41" s="4"/>
    </row>
    <row r="42" spans="1:5" x14ac:dyDescent="0.2">
      <c r="A42" s="188"/>
      <c r="B42" s="190" t="s">
        <v>210</v>
      </c>
      <c r="C42" s="189" t="s">
        <v>4</v>
      </c>
      <c r="D42" s="20">
        <v>2.79</v>
      </c>
      <c r="E42" s="4"/>
    </row>
    <row r="43" spans="1:5" x14ac:dyDescent="0.2">
      <c r="A43" s="188"/>
      <c r="B43" s="190" t="s">
        <v>211</v>
      </c>
      <c r="C43" s="189" t="s">
        <v>4</v>
      </c>
      <c r="D43" s="20">
        <v>30</v>
      </c>
      <c r="E43" s="4"/>
    </row>
    <row r="44" spans="1:5" x14ac:dyDescent="0.2">
      <c r="A44" s="188"/>
      <c r="B44" s="190" t="s">
        <v>212</v>
      </c>
      <c r="C44" s="189" t="s">
        <v>4</v>
      </c>
      <c r="D44" s="20">
        <v>48</v>
      </c>
      <c r="E44" s="4"/>
    </row>
    <row r="45" spans="1:5" x14ac:dyDescent="0.2">
      <c r="A45" s="188"/>
      <c r="B45" s="190" t="s">
        <v>213</v>
      </c>
      <c r="C45" s="189" t="s">
        <v>4</v>
      </c>
      <c r="D45" s="20">
        <v>48</v>
      </c>
      <c r="E45" s="4"/>
    </row>
    <row r="46" spans="1:5" x14ac:dyDescent="0.2">
      <c r="A46" s="188"/>
      <c r="B46" s="190" t="s">
        <v>214</v>
      </c>
      <c r="C46" s="189" t="s">
        <v>4</v>
      </c>
      <c r="D46" s="20">
        <v>141.55000000000001</v>
      </c>
      <c r="E46" s="4"/>
    </row>
    <row r="47" spans="1:5" x14ac:dyDescent="0.2">
      <c r="A47" s="188"/>
      <c r="B47" s="190" t="s">
        <v>239</v>
      </c>
      <c r="C47" s="189" t="s">
        <v>4</v>
      </c>
      <c r="D47" s="20">
        <v>95.9</v>
      </c>
      <c r="E47" s="4"/>
    </row>
    <row r="48" spans="1:5" x14ac:dyDescent="0.2">
      <c r="A48" s="19"/>
      <c r="B48" s="191" t="s">
        <v>232</v>
      </c>
      <c r="C48" s="192" t="s">
        <v>4</v>
      </c>
      <c r="D48" s="21">
        <f>SUM(D23:D47)</f>
        <v>580</v>
      </c>
      <c r="E48" s="4"/>
    </row>
    <row r="49" spans="1:5" x14ac:dyDescent="0.2">
      <c r="A49" s="19"/>
      <c r="B49" s="12"/>
      <c r="C49" s="11"/>
      <c r="D49" s="21"/>
      <c r="E49" s="4"/>
    </row>
    <row r="50" spans="1:5" x14ac:dyDescent="0.2">
      <c r="A50" s="19"/>
      <c r="B50" s="12" t="s">
        <v>15</v>
      </c>
      <c r="C50" s="11"/>
      <c r="D50" s="20"/>
      <c r="E50" s="4"/>
    </row>
    <row r="51" spans="1:5" x14ac:dyDescent="0.2">
      <c r="A51" s="188"/>
      <c r="B51" s="190" t="s">
        <v>215</v>
      </c>
      <c r="C51" s="189" t="s">
        <v>4</v>
      </c>
      <c r="D51" s="20">
        <v>17.22</v>
      </c>
      <c r="E51" s="4"/>
    </row>
    <row r="52" spans="1:5" x14ac:dyDescent="0.2">
      <c r="A52" s="188"/>
      <c r="B52" s="190" t="s">
        <v>216</v>
      </c>
      <c r="C52" s="189" t="s">
        <v>4</v>
      </c>
      <c r="D52" s="20">
        <v>15.04</v>
      </c>
      <c r="E52" s="4"/>
    </row>
    <row r="53" spans="1:5" x14ac:dyDescent="0.2">
      <c r="A53" s="188"/>
      <c r="B53" s="190" t="s">
        <v>217</v>
      </c>
      <c r="C53" s="189" t="s">
        <v>4</v>
      </c>
      <c r="D53" s="20">
        <v>12.28</v>
      </c>
      <c r="E53" s="4"/>
    </row>
    <row r="54" spans="1:5" x14ac:dyDescent="0.2">
      <c r="A54" s="188"/>
      <c r="B54" s="190" t="s">
        <v>218</v>
      </c>
      <c r="C54" s="189" t="s">
        <v>4</v>
      </c>
      <c r="D54" s="20">
        <v>14.23</v>
      </c>
      <c r="E54" s="4"/>
    </row>
    <row r="55" spans="1:5" x14ac:dyDescent="0.2">
      <c r="A55" s="188"/>
      <c r="B55" s="190" t="s">
        <v>192</v>
      </c>
      <c r="C55" s="189" t="s">
        <v>4</v>
      </c>
      <c r="D55" s="20">
        <v>2.31</v>
      </c>
      <c r="E55" s="4"/>
    </row>
    <row r="56" spans="1:5" x14ac:dyDescent="0.2">
      <c r="A56" s="188"/>
      <c r="B56" s="190" t="s">
        <v>193</v>
      </c>
      <c r="C56" s="189" t="s">
        <v>4</v>
      </c>
      <c r="D56" s="20">
        <v>2.31</v>
      </c>
      <c r="E56" s="4"/>
    </row>
    <row r="57" spans="1:5" x14ac:dyDescent="0.2">
      <c r="A57" s="188"/>
      <c r="B57" s="190" t="s">
        <v>219</v>
      </c>
      <c r="C57" s="189" t="s">
        <v>4</v>
      </c>
      <c r="D57" s="20">
        <v>11.2</v>
      </c>
      <c r="E57" s="4"/>
    </row>
    <row r="58" spans="1:5" x14ac:dyDescent="0.2">
      <c r="A58" s="188"/>
      <c r="B58" s="190" t="s">
        <v>220</v>
      </c>
      <c r="C58" s="189" t="s">
        <v>4</v>
      </c>
      <c r="D58" s="20">
        <v>17.649999999999999</v>
      </c>
      <c r="E58" s="4"/>
    </row>
    <row r="59" spans="1:5" x14ac:dyDescent="0.2">
      <c r="A59" s="188"/>
      <c r="B59" s="190" t="s">
        <v>221</v>
      </c>
      <c r="C59" s="189" t="s">
        <v>4</v>
      </c>
      <c r="D59" s="20">
        <v>14.42</v>
      </c>
      <c r="E59" s="4"/>
    </row>
    <row r="60" spans="1:5" x14ac:dyDescent="0.2">
      <c r="A60" s="188"/>
      <c r="B60" s="190" t="s">
        <v>222</v>
      </c>
      <c r="C60" s="189" t="s">
        <v>4</v>
      </c>
      <c r="D60" s="20">
        <v>10.28</v>
      </c>
      <c r="E60" s="4"/>
    </row>
    <row r="61" spans="1:5" x14ac:dyDescent="0.2">
      <c r="A61" s="188"/>
      <c r="B61" s="190" t="s">
        <v>223</v>
      </c>
      <c r="C61" s="189" t="s">
        <v>4</v>
      </c>
      <c r="D61" s="20">
        <v>9.9600000000000009</v>
      </c>
      <c r="E61" s="4"/>
    </row>
    <row r="62" spans="1:5" x14ac:dyDescent="0.2">
      <c r="A62" s="188"/>
      <c r="B62" s="190" t="s">
        <v>224</v>
      </c>
      <c r="C62" s="189" t="s">
        <v>4</v>
      </c>
      <c r="D62" s="20">
        <v>11.15</v>
      </c>
      <c r="E62" s="4"/>
    </row>
    <row r="63" spans="1:5" x14ac:dyDescent="0.2">
      <c r="A63" s="188"/>
      <c r="B63" s="190" t="s">
        <v>225</v>
      </c>
      <c r="C63" s="189" t="s">
        <v>4</v>
      </c>
      <c r="D63" s="20">
        <v>8.1300000000000008</v>
      </c>
      <c r="E63" s="4"/>
    </row>
    <row r="64" spans="1:5" x14ac:dyDescent="0.2">
      <c r="A64" s="188"/>
      <c r="B64" s="190" t="s">
        <v>226</v>
      </c>
      <c r="C64" s="189" t="s">
        <v>4</v>
      </c>
      <c r="D64" s="20">
        <v>41.57</v>
      </c>
      <c r="E64" s="4"/>
    </row>
    <row r="65" spans="1:5" x14ac:dyDescent="0.2">
      <c r="A65" s="188"/>
      <c r="B65" s="190" t="s">
        <v>227</v>
      </c>
      <c r="C65" s="189" t="s">
        <v>4</v>
      </c>
      <c r="D65" s="20">
        <v>9.74</v>
      </c>
      <c r="E65" s="4"/>
    </row>
    <row r="66" spans="1:5" x14ac:dyDescent="0.2">
      <c r="A66" s="188"/>
      <c r="B66" s="190" t="s">
        <v>228</v>
      </c>
      <c r="C66" s="189" t="s">
        <v>4</v>
      </c>
      <c r="D66" s="20">
        <v>72.510000000000005</v>
      </c>
      <c r="E66" s="4"/>
    </row>
    <row r="67" spans="1:5" x14ac:dyDescent="0.2">
      <c r="A67" s="19"/>
      <c r="B67" s="191" t="s">
        <v>233</v>
      </c>
      <c r="C67" s="192" t="s">
        <v>4</v>
      </c>
      <c r="D67" s="14">
        <f>SUM(D51:D66)</f>
        <v>270</v>
      </c>
      <c r="E67" s="4"/>
    </row>
    <row r="68" spans="1:5" x14ac:dyDescent="0.2">
      <c r="A68" s="19"/>
      <c r="B68" s="12"/>
      <c r="C68" s="11"/>
      <c r="D68" s="14"/>
      <c r="E68" s="4"/>
    </row>
    <row r="69" spans="1:5" x14ac:dyDescent="0.2">
      <c r="A69" s="22">
        <f>'P. PREÇO'!$A$6</f>
        <v>1</v>
      </c>
      <c r="B69" s="23" t="str">
        <f>AUXILIAR!$B$6</f>
        <v>PROJETO DE ARQUITETURA BÁSICO E EXECUTIVO</v>
      </c>
      <c r="C69" s="24"/>
      <c r="D69" s="17">
        <f>SUM(D70:D71)</f>
        <v>850</v>
      </c>
      <c r="E69" s="25"/>
    </row>
    <row r="70" spans="1:5" x14ac:dyDescent="0.2">
      <c r="A70" s="9"/>
      <c r="B70" s="13" t="s">
        <v>5</v>
      </c>
      <c r="C70" s="11" t="s">
        <v>4</v>
      </c>
      <c r="D70" s="12">
        <f>D18</f>
        <v>850</v>
      </c>
      <c r="E70" s="4"/>
    </row>
    <row r="71" spans="1:5" x14ac:dyDescent="0.2">
      <c r="A71" s="9"/>
      <c r="B71" s="13"/>
      <c r="C71" s="26"/>
      <c r="D71" s="10"/>
      <c r="E71" s="4"/>
    </row>
    <row r="72" spans="1:5" x14ac:dyDescent="0.2">
      <c r="A72" s="22">
        <f>'P. PREÇO'!$A$9</f>
        <v>2</v>
      </c>
      <c r="B72" s="23" t="str">
        <f>AUXILIAR!$B$15</f>
        <v>PROJETO DE URBANIZAÇÃO</v>
      </c>
      <c r="C72" s="24"/>
      <c r="D72" s="17">
        <f>SUM(D73:D74)</f>
        <v>623.04999999999995</v>
      </c>
      <c r="E72" s="4"/>
    </row>
    <row r="73" spans="1:5" x14ac:dyDescent="0.2">
      <c r="A73" s="9"/>
      <c r="B73" s="13" t="s">
        <v>8</v>
      </c>
      <c r="C73" s="11" t="s">
        <v>4</v>
      </c>
      <c r="D73" s="12">
        <f>D12</f>
        <v>623.04999999999995</v>
      </c>
      <c r="E73" s="4"/>
    </row>
    <row r="74" spans="1:5" x14ac:dyDescent="0.2">
      <c r="A74" s="9"/>
      <c r="B74" s="13"/>
      <c r="C74" s="26"/>
      <c r="D74" s="10"/>
      <c r="E74" s="4"/>
    </row>
    <row r="75" spans="1:5" x14ac:dyDescent="0.2">
      <c r="A75" s="22">
        <f>'P. PREÇO'!$A$10</f>
        <v>3</v>
      </c>
      <c r="B75" s="23" t="str">
        <f>AUXILIAR!$B$29</f>
        <v>PROJETO DE PAISAGISMO</v>
      </c>
      <c r="C75" s="24"/>
      <c r="D75" s="17">
        <f>SUM(D76:D77)</f>
        <v>338.75</v>
      </c>
      <c r="E75" s="4"/>
    </row>
    <row r="76" spans="1:5" x14ac:dyDescent="0.2">
      <c r="A76" s="9"/>
      <c r="B76" s="13" t="s">
        <v>9</v>
      </c>
      <c r="C76" s="11" t="s">
        <v>4</v>
      </c>
      <c r="D76" s="12">
        <f>D13</f>
        <v>338.75</v>
      </c>
      <c r="E76" s="4"/>
    </row>
    <row r="77" spans="1:5" x14ac:dyDescent="0.2">
      <c r="A77" s="9"/>
      <c r="B77" s="13"/>
      <c r="C77" s="26"/>
      <c r="D77" s="10"/>
      <c r="E77" s="4"/>
    </row>
    <row r="78" spans="1:5" x14ac:dyDescent="0.2">
      <c r="A78" s="22">
        <f>'P. PREÇO'!$A$11</f>
        <v>4</v>
      </c>
      <c r="B78" s="23" t="str">
        <f>AUXILIAR!$B$41</f>
        <v>TOPOGRAFIA</v>
      </c>
      <c r="C78" s="24"/>
      <c r="D78" s="17">
        <f>SUM(D79:D80)</f>
        <v>1129.1600000000001</v>
      </c>
      <c r="E78" s="4"/>
    </row>
    <row r="79" spans="1:5" x14ac:dyDescent="0.2">
      <c r="A79" s="9"/>
      <c r="B79" s="27" t="s">
        <v>234</v>
      </c>
      <c r="C79" s="26" t="s">
        <v>4</v>
      </c>
      <c r="D79" s="10">
        <f>D6</f>
        <v>1129.1600000000001</v>
      </c>
      <c r="E79" s="4"/>
    </row>
    <row r="80" spans="1:5" x14ac:dyDescent="0.2">
      <c r="A80" s="9"/>
      <c r="B80" s="13"/>
      <c r="C80" s="26"/>
      <c r="D80" s="10"/>
      <c r="E80" s="6"/>
    </row>
    <row r="81" spans="1:5" x14ac:dyDescent="0.2">
      <c r="A81" s="22">
        <f>'P. PREÇO'!$A$12</f>
        <v>5</v>
      </c>
      <c r="B81" s="23" t="str">
        <f>AUXILIAR!$B$54</f>
        <v>PROJETO DE ESTUDOS GEOTÉCNICOS</v>
      </c>
      <c r="C81" s="24"/>
      <c r="D81" s="17">
        <v>1</v>
      </c>
      <c r="E81" s="4"/>
    </row>
    <row r="82" spans="1:5" x14ac:dyDescent="0.2">
      <c r="A82" s="9"/>
      <c r="B82" s="27" t="s">
        <v>236</v>
      </c>
      <c r="C82" s="26" t="s">
        <v>16</v>
      </c>
      <c r="D82" s="28">
        <v>53</v>
      </c>
      <c r="E82" s="4"/>
    </row>
    <row r="83" spans="1:5" x14ac:dyDescent="0.2">
      <c r="A83" s="9"/>
      <c r="B83" s="29" t="s">
        <v>17</v>
      </c>
      <c r="C83" s="26"/>
      <c r="D83" s="28"/>
      <c r="E83" s="4"/>
    </row>
    <row r="84" spans="1:5" x14ac:dyDescent="0.2">
      <c r="A84" s="9"/>
      <c r="B84" s="27" t="s">
        <v>237</v>
      </c>
      <c r="C84" s="26" t="s">
        <v>18</v>
      </c>
      <c r="D84" s="28">
        <v>10</v>
      </c>
      <c r="E84" s="4"/>
    </row>
    <row r="85" spans="1:5" x14ac:dyDescent="0.2">
      <c r="A85" s="9"/>
      <c r="B85" s="13" t="s">
        <v>238</v>
      </c>
      <c r="C85" s="26" t="s">
        <v>19</v>
      </c>
      <c r="D85" s="28">
        <v>10</v>
      </c>
      <c r="E85" s="4"/>
    </row>
    <row r="86" spans="1:5" x14ac:dyDescent="0.2">
      <c r="A86" s="9"/>
      <c r="B86" s="27"/>
      <c r="C86" s="26"/>
      <c r="D86" s="10"/>
      <c r="E86" s="4"/>
    </row>
    <row r="87" spans="1:5" x14ac:dyDescent="0.2">
      <c r="A87" s="218">
        <v>6</v>
      </c>
      <c r="B87" s="219" t="str">
        <f>AUXILIAR!B71</f>
        <v>TERRAPLENAGEM E GEOMÉTRICO DE VIAS (com indicação de jazidas)</v>
      </c>
      <c r="C87" s="220"/>
      <c r="D87" s="221">
        <f>SUM(D88:D89)</f>
        <v>1129.1600000000001</v>
      </c>
      <c r="E87" s="4"/>
    </row>
    <row r="88" spans="1:5" x14ac:dyDescent="0.2">
      <c r="A88" s="9"/>
      <c r="B88" s="27" t="s">
        <v>234</v>
      </c>
      <c r="C88" s="26" t="s">
        <v>4</v>
      </c>
      <c r="D88" s="10">
        <f>D6</f>
        <v>1129.1600000000001</v>
      </c>
      <c r="E88" s="4"/>
    </row>
    <row r="89" spans="1:5" x14ac:dyDescent="0.2">
      <c r="A89" s="9"/>
      <c r="B89" s="27"/>
      <c r="C89" s="26"/>
      <c r="D89" s="10"/>
      <c r="E89" s="4"/>
    </row>
    <row r="90" spans="1:5" x14ac:dyDescent="0.2">
      <c r="A90" s="22">
        <f>'P. PREÇO'!$A$14</f>
        <v>7</v>
      </c>
      <c r="B90" s="23" t="str">
        <f>AUXILIAR!$B$81</f>
        <v>PROJETO PAVIMENTAÇÃO</v>
      </c>
      <c r="C90" s="24"/>
      <c r="D90" s="17">
        <f>SUM(D91:D91)</f>
        <v>623.04999999999995</v>
      </c>
      <c r="E90" s="4"/>
    </row>
    <row r="91" spans="1:5" x14ac:dyDescent="0.2">
      <c r="A91" s="9"/>
      <c r="B91" s="13" t="s">
        <v>10</v>
      </c>
      <c r="C91" s="11" t="s">
        <v>4</v>
      </c>
      <c r="D91" s="12">
        <f>D14</f>
        <v>623.04999999999995</v>
      </c>
      <c r="E91" s="4"/>
    </row>
    <row r="92" spans="1:5" x14ac:dyDescent="0.2">
      <c r="A92" s="9"/>
      <c r="B92" s="31"/>
      <c r="C92" s="32"/>
      <c r="D92" s="33"/>
      <c r="E92" s="4"/>
    </row>
    <row r="93" spans="1:5" x14ac:dyDescent="0.2">
      <c r="A93" s="22">
        <f>'P. PREÇO'!A15</f>
        <v>8</v>
      </c>
      <c r="B93" s="23" t="str">
        <f>AUXILIAR!$B$93</f>
        <v>PROJETO DE SINALIZAÇÃO VERTICAL E HORIZONTAL</v>
      </c>
      <c r="C93" s="24"/>
      <c r="D93" s="17">
        <f>SUM(D94:D95)</f>
        <v>1</v>
      </c>
      <c r="E93" s="4"/>
    </row>
    <row r="94" spans="1:5" x14ac:dyDescent="0.2">
      <c r="A94" s="9"/>
      <c r="B94" s="27" t="s">
        <v>235</v>
      </c>
      <c r="C94" s="26" t="s">
        <v>20</v>
      </c>
      <c r="D94" s="10">
        <v>1</v>
      </c>
      <c r="E94" s="4"/>
    </row>
    <row r="95" spans="1:5" x14ac:dyDescent="0.2">
      <c r="A95" s="9"/>
      <c r="B95" s="13"/>
      <c r="C95" s="26"/>
      <c r="D95" s="10"/>
      <c r="E95" s="4"/>
    </row>
    <row r="96" spans="1:5" x14ac:dyDescent="0.2">
      <c r="A96" s="22">
        <f>'P. PREÇO'!$A$16</f>
        <v>9</v>
      </c>
      <c r="B96" s="23" t="str">
        <f>AUXILIAR!$B$100</f>
        <v>PROJETO ESTRUTURAL, INCLUINDO FUNDAÇÕES</v>
      </c>
      <c r="C96" s="24"/>
      <c r="D96" s="17">
        <f>SUM(D97:D102)</f>
        <v>1430</v>
      </c>
      <c r="E96" s="4"/>
    </row>
    <row r="97" spans="1:6" x14ac:dyDescent="0.2">
      <c r="A97" s="9"/>
      <c r="B97" s="29" t="s">
        <v>247</v>
      </c>
      <c r="C97" s="26" t="s">
        <v>4</v>
      </c>
      <c r="D97" s="193"/>
      <c r="E97" s="4"/>
    </row>
    <row r="98" spans="1:6" x14ac:dyDescent="0.2">
      <c r="A98" s="9"/>
      <c r="B98" s="27" t="s">
        <v>249</v>
      </c>
      <c r="C98" s="26" t="s">
        <v>4</v>
      </c>
      <c r="D98" s="10">
        <f>D8</f>
        <v>580</v>
      </c>
      <c r="E98" s="4"/>
    </row>
    <row r="99" spans="1:6" x14ac:dyDescent="0.2">
      <c r="A99" s="9"/>
      <c r="B99" s="13"/>
      <c r="C99" s="26"/>
      <c r="D99" s="10"/>
      <c r="E99" s="4"/>
      <c r="F99" s="4"/>
    </row>
    <row r="100" spans="1:6" x14ac:dyDescent="0.2">
      <c r="A100" s="9"/>
      <c r="B100" s="18" t="s">
        <v>248</v>
      </c>
      <c r="C100" s="26" t="s">
        <v>4</v>
      </c>
      <c r="D100" s="193"/>
      <c r="E100" s="4"/>
      <c r="F100" s="4"/>
    </row>
    <row r="101" spans="1:6" x14ac:dyDescent="0.2">
      <c r="A101" s="9"/>
      <c r="B101" s="27" t="s">
        <v>249</v>
      </c>
      <c r="C101" s="26" t="s">
        <v>4</v>
      </c>
      <c r="D101" s="10">
        <f>D9</f>
        <v>270</v>
      </c>
      <c r="E101" s="4"/>
      <c r="F101" s="4"/>
    </row>
    <row r="102" spans="1:6" x14ac:dyDescent="0.2">
      <c r="A102" s="9"/>
      <c r="B102" s="13" t="s">
        <v>250</v>
      </c>
      <c r="C102" s="26" t="s">
        <v>4</v>
      </c>
      <c r="D102" s="10">
        <f>D8</f>
        <v>580</v>
      </c>
      <c r="E102" s="4"/>
      <c r="F102" s="4"/>
    </row>
    <row r="103" spans="1:6" x14ac:dyDescent="0.2">
      <c r="A103" s="9"/>
      <c r="B103" s="13"/>
      <c r="C103" s="26"/>
      <c r="D103" s="10"/>
      <c r="E103" s="4"/>
      <c r="F103" s="4"/>
    </row>
    <row r="104" spans="1:6" x14ac:dyDescent="0.2">
      <c r="A104" s="34">
        <f>'P. PREÇO'!$A$17</f>
        <v>10</v>
      </c>
      <c r="B104" s="23" t="str">
        <f>AUXILIAR!$B$110</f>
        <v>PROJETO ELÉTRICO</v>
      </c>
      <c r="C104" s="24"/>
      <c r="D104" s="17">
        <f>D105+D108+D110</f>
        <v>1775.6499999999999</v>
      </c>
    </row>
    <row r="105" spans="1:6" x14ac:dyDescent="0.2">
      <c r="A105" s="35" t="s">
        <v>108</v>
      </c>
      <c r="B105" s="13" t="s">
        <v>240</v>
      </c>
      <c r="C105" s="26" t="s">
        <v>4</v>
      </c>
      <c r="D105" s="10">
        <f>D18+D12</f>
        <v>1473.05</v>
      </c>
    </row>
    <row r="106" spans="1:6" x14ac:dyDescent="0.2">
      <c r="A106" s="35"/>
      <c r="B106" s="27"/>
      <c r="C106" s="26"/>
      <c r="D106" s="10"/>
    </row>
    <row r="107" spans="1:6" x14ac:dyDescent="0.2">
      <c r="A107" s="35" t="s">
        <v>109</v>
      </c>
      <c r="B107" s="194" t="s">
        <v>241</v>
      </c>
      <c r="C107" s="26"/>
      <c r="D107" s="196">
        <f>SUM(D108:D109)</f>
        <v>292.59999999999997</v>
      </c>
    </row>
    <row r="108" spans="1:6" x14ac:dyDescent="0.2">
      <c r="A108" s="35"/>
      <c r="B108" s="13" t="s">
        <v>242</v>
      </c>
      <c r="C108" s="26" t="s">
        <v>4</v>
      </c>
      <c r="D108" s="10">
        <f>D10</f>
        <v>292.59999999999997</v>
      </c>
    </row>
    <row r="109" spans="1:6" x14ac:dyDescent="0.2">
      <c r="A109" s="35"/>
      <c r="B109" s="13"/>
      <c r="C109" s="26"/>
      <c r="D109" s="10"/>
    </row>
    <row r="110" spans="1:6" x14ac:dyDescent="0.2">
      <c r="A110" s="35" t="s">
        <v>245</v>
      </c>
      <c r="B110" s="13" t="s">
        <v>243</v>
      </c>
      <c r="C110" s="26" t="s">
        <v>4</v>
      </c>
      <c r="D110" s="10">
        <v>10</v>
      </c>
    </row>
    <row r="111" spans="1:6" x14ac:dyDescent="0.2">
      <c r="A111" s="35"/>
      <c r="B111" s="13"/>
      <c r="C111" s="26"/>
      <c r="D111" s="10"/>
    </row>
    <row r="112" spans="1:6" x14ac:dyDescent="0.2">
      <c r="A112" s="34">
        <f>'P. PREÇO'!$A$21</f>
        <v>11</v>
      </c>
      <c r="B112" s="23" t="str">
        <f>AUXILIAR!$B$136</f>
        <v xml:space="preserve">PROJETO CABEAMENTO ESTRUTURADO </v>
      </c>
      <c r="C112" s="24"/>
      <c r="D112" s="17">
        <f>SUM(D113:D114)</f>
        <v>850</v>
      </c>
    </row>
    <row r="113" spans="1:4" x14ac:dyDescent="0.2">
      <c r="A113" s="35"/>
      <c r="B113" s="13" t="s">
        <v>244</v>
      </c>
      <c r="C113" s="26" t="s">
        <v>4</v>
      </c>
      <c r="D113" s="10">
        <f>D18</f>
        <v>850</v>
      </c>
    </row>
    <row r="114" spans="1:4" x14ac:dyDescent="0.2">
      <c r="A114" s="35"/>
      <c r="B114" s="27"/>
      <c r="C114" s="26"/>
      <c r="D114" s="10"/>
    </row>
    <row r="115" spans="1:4" x14ac:dyDescent="0.2">
      <c r="A115" s="34">
        <f>'P. PREÇO'!$A$22</f>
        <v>12</v>
      </c>
      <c r="B115" s="23" t="str">
        <f>AUXILIAR!$B$146</f>
        <v>PROJETO CFTV</v>
      </c>
      <c r="C115" s="24"/>
      <c r="D115" s="17">
        <f>SUM(D116:D117)</f>
        <v>850</v>
      </c>
    </row>
    <row r="116" spans="1:4" x14ac:dyDescent="0.2">
      <c r="A116" s="35"/>
      <c r="B116" s="13" t="s">
        <v>244</v>
      </c>
      <c r="C116" s="26" t="s">
        <v>4</v>
      </c>
      <c r="D116" s="10">
        <f>D18</f>
        <v>850</v>
      </c>
    </row>
    <row r="117" spans="1:4" x14ac:dyDescent="0.2">
      <c r="A117" s="35"/>
      <c r="B117" s="27"/>
      <c r="C117" s="26" t="s">
        <v>4</v>
      </c>
      <c r="D117" s="10"/>
    </row>
    <row r="118" spans="1:4" x14ac:dyDescent="0.2">
      <c r="A118" s="34">
        <f>'P. PREÇO'!$A$23</f>
        <v>13</v>
      </c>
      <c r="B118" s="23" t="str">
        <f>'P. PREÇO'!$B$23</f>
        <v>PROJETO SONORIZAÇÃO</v>
      </c>
      <c r="C118" s="24"/>
      <c r="D118" s="17">
        <f>SUM(D119:D120)</f>
        <v>850</v>
      </c>
    </row>
    <row r="119" spans="1:4" x14ac:dyDescent="0.2">
      <c r="A119" s="35"/>
      <c r="B119" s="13" t="s">
        <v>244</v>
      </c>
      <c r="C119" s="26" t="s">
        <v>4</v>
      </c>
      <c r="D119" s="10">
        <f>D18</f>
        <v>850</v>
      </c>
    </row>
    <row r="120" spans="1:4" x14ac:dyDescent="0.2">
      <c r="A120" s="35"/>
      <c r="B120" s="27"/>
      <c r="C120" s="26" t="s">
        <v>4</v>
      </c>
      <c r="D120" s="10"/>
    </row>
    <row r="121" spans="1:4" x14ac:dyDescent="0.2">
      <c r="A121" s="34">
        <f>'P. PREÇO'!$A$24</f>
        <v>14</v>
      </c>
      <c r="B121" s="23" t="str">
        <f>AUXILIAR!$B$164</f>
        <v xml:space="preserve">PROJETO CLIMATIZAÇÃO </v>
      </c>
      <c r="C121" s="24"/>
      <c r="D121" s="17">
        <f>SUM(D122:D123)</f>
        <v>850</v>
      </c>
    </row>
    <row r="122" spans="1:4" x14ac:dyDescent="0.2">
      <c r="A122" s="35"/>
      <c r="B122" s="13" t="s">
        <v>244</v>
      </c>
      <c r="C122" s="26" t="s">
        <v>4</v>
      </c>
      <c r="D122" s="10">
        <f>D18</f>
        <v>850</v>
      </c>
    </row>
    <row r="123" spans="1:4" x14ac:dyDescent="0.2">
      <c r="A123" s="35"/>
      <c r="B123" s="13"/>
      <c r="C123" s="26" t="s">
        <v>4</v>
      </c>
      <c r="D123" s="10"/>
    </row>
    <row r="124" spans="1:4" x14ac:dyDescent="0.2">
      <c r="A124" s="34">
        <f>'P. PREÇO'!$A$25</f>
        <v>15</v>
      </c>
      <c r="B124" s="23" t="str">
        <f>AUXILIAR!$B$175</f>
        <v>PROJETO HIDRÁULICO</v>
      </c>
      <c r="C124" s="24"/>
      <c r="D124" s="17">
        <f>SUM(D125:D126)</f>
        <v>850</v>
      </c>
    </row>
    <row r="125" spans="1:4" x14ac:dyDescent="0.2">
      <c r="A125" s="35"/>
      <c r="B125" s="13" t="s">
        <v>244</v>
      </c>
      <c r="C125" s="26" t="s">
        <v>4</v>
      </c>
      <c r="D125" s="10">
        <f>D18</f>
        <v>850</v>
      </c>
    </row>
    <row r="126" spans="1:4" x14ac:dyDescent="0.2">
      <c r="A126" s="35"/>
      <c r="B126" s="27"/>
      <c r="C126" s="26" t="s">
        <v>4</v>
      </c>
      <c r="D126" s="10"/>
    </row>
    <row r="127" spans="1:4" x14ac:dyDescent="0.2">
      <c r="A127" s="34">
        <f>'P. PREÇO'!$A$26</f>
        <v>16</v>
      </c>
      <c r="B127" s="23" t="str">
        <f>AUXILIAR!$B$186</f>
        <v>PROJETO ESGOTOS SANITÁRIOS</v>
      </c>
      <c r="C127" s="24"/>
      <c r="D127" s="17">
        <f>SUM(D128:D129)</f>
        <v>850</v>
      </c>
    </row>
    <row r="128" spans="1:4" x14ac:dyDescent="0.2">
      <c r="A128" s="35"/>
      <c r="B128" s="13" t="s">
        <v>244</v>
      </c>
      <c r="C128" s="26" t="s">
        <v>4</v>
      </c>
      <c r="D128" s="10">
        <f>D18</f>
        <v>850</v>
      </c>
    </row>
    <row r="129" spans="1:4" x14ac:dyDescent="0.2">
      <c r="A129" s="35"/>
      <c r="B129" s="27"/>
      <c r="C129" s="26" t="s">
        <v>4</v>
      </c>
      <c r="D129" s="10"/>
    </row>
    <row r="130" spans="1:4" x14ac:dyDescent="0.2">
      <c r="A130" s="34">
        <f>'P. PREÇO'!$A$27</f>
        <v>17</v>
      </c>
      <c r="B130" s="23" t="str">
        <f>AUXILIAR!$B$197</f>
        <v>PROJETO DRENAGEM PLUVIAL</v>
      </c>
      <c r="C130" s="24"/>
      <c r="D130" s="17">
        <f>SUM(D131:D135)</f>
        <v>1203.05</v>
      </c>
    </row>
    <row r="131" spans="1:4" x14ac:dyDescent="0.2">
      <c r="A131" s="35"/>
      <c r="B131" s="10" t="s">
        <v>6</v>
      </c>
      <c r="C131" s="26" t="s">
        <v>4</v>
      </c>
      <c r="D131" s="10">
        <f>D8</f>
        <v>580</v>
      </c>
    </row>
    <row r="132" spans="1:4" x14ac:dyDescent="0.2">
      <c r="A132" s="35"/>
      <c r="B132" s="13"/>
      <c r="C132" s="26"/>
      <c r="D132" s="10"/>
    </row>
    <row r="133" spans="1:4" x14ac:dyDescent="0.2">
      <c r="A133" s="35"/>
      <c r="B133" s="29" t="s">
        <v>21</v>
      </c>
      <c r="C133" s="26"/>
      <c r="D133" s="12"/>
    </row>
    <row r="134" spans="1:4" x14ac:dyDescent="0.2">
      <c r="A134" s="35"/>
      <c r="B134" s="13" t="s">
        <v>251</v>
      </c>
      <c r="C134" s="26" t="s">
        <v>4</v>
      </c>
      <c r="D134" s="10">
        <f>D12</f>
        <v>623.04999999999995</v>
      </c>
    </row>
    <row r="135" spans="1:4" x14ac:dyDescent="0.2">
      <c r="A135" s="35"/>
      <c r="B135" s="36"/>
      <c r="C135" s="26"/>
      <c r="D135" s="12"/>
    </row>
    <row r="136" spans="1:4" x14ac:dyDescent="0.2">
      <c r="A136" s="34">
        <f>'P. PREÇO'!$A$28</f>
        <v>18</v>
      </c>
      <c r="B136" s="23" t="str">
        <f>AUXILIAR!$B$209</f>
        <v xml:space="preserve">PROJETO DE IRRIGAÇÃO </v>
      </c>
      <c r="C136" s="24"/>
      <c r="D136" s="17">
        <f>SUM(D137:D138)</f>
        <v>338.75</v>
      </c>
    </row>
    <row r="137" spans="1:4" x14ac:dyDescent="0.2">
      <c r="A137" s="35"/>
      <c r="B137" s="13" t="s">
        <v>9</v>
      </c>
      <c r="C137" s="11" t="s">
        <v>4</v>
      </c>
      <c r="D137" s="196">
        <f>D13</f>
        <v>338.75</v>
      </c>
    </row>
    <row r="138" spans="1:4" x14ac:dyDescent="0.2">
      <c r="A138" s="35"/>
      <c r="B138" s="13"/>
      <c r="C138" s="26"/>
      <c r="D138" s="10"/>
    </row>
    <row r="139" spans="1:4" x14ac:dyDescent="0.2">
      <c r="A139" s="34">
        <f>'P. PREÇO'!$A$30</f>
        <v>19</v>
      </c>
      <c r="B139" s="23" t="str">
        <f>AUXILIAR!$B$219</f>
        <v>PROJETO DE PREVENÇÃO E COMBATE A INCÊNDIO E PÂNICO</v>
      </c>
      <c r="C139" s="24"/>
      <c r="D139" s="17">
        <f>SUM(D140:D141)</f>
        <v>850</v>
      </c>
    </row>
    <row r="140" spans="1:4" x14ac:dyDescent="0.2">
      <c r="A140" s="35"/>
      <c r="B140" s="13" t="s">
        <v>244</v>
      </c>
      <c r="C140" s="26" t="s">
        <v>4</v>
      </c>
      <c r="D140" s="10">
        <f>D18</f>
        <v>850</v>
      </c>
    </row>
    <row r="141" spans="1:4" x14ac:dyDescent="0.2">
      <c r="A141" s="35"/>
      <c r="B141" s="27"/>
      <c r="C141" s="26"/>
      <c r="D141" s="10"/>
    </row>
    <row r="142" spans="1:4" x14ac:dyDescent="0.2">
      <c r="A142" s="34">
        <f>'P. PREÇO'!$A$31</f>
        <v>20</v>
      </c>
      <c r="B142" s="23" t="str">
        <f>'P. PREÇO'!$B$31</f>
        <v>RELATÓRIO ANÁLISE DE RISCO - PDA</v>
      </c>
      <c r="C142" s="24"/>
      <c r="D142" s="17">
        <f>SUM(D143:D143)</f>
        <v>1</v>
      </c>
    </row>
    <row r="143" spans="1:4" x14ac:dyDescent="0.2">
      <c r="A143" s="35"/>
      <c r="B143" s="13" t="s">
        <v>268</v>
      </c>
      <c r="C143" s="26" t="s">
        <v>22</v>
      </c>
      <c r="D143" s="10">
        <v>1</v>
      </c>
    </row>
    <row r="144" spans="1:4" x14ac:dyDescent="0.2">
      <c r="A144" s="35"/>
      <c r="B144" s="13"/>
      <c r="C144" s="26"/>
      <c r="D144" s="10"/>
    </row>
    <row r="145" spans="1:4" ht="25.5" x14ac:dyDescent="0.2">
      <c r="A145" s="34" t="str">
        <f>'P. PREÇO'!$A$33</f>
        <v>21.1</v>
      </c>
      <c r="B145" s="23" t="str">
        <f>'P. PREÇO'!$B$33</f>
        <v>PROJETO DE SISTEMA DE PROTEÇÃO CONTRA DESCARGAS ATMOSFÉRICAS (SPDA)</v>
      </c>
      <c r="C145" s="24"/>
      <c r="D145" s="17">
        <f>SUM(D146:D147)</f>
        <v>850</v>
      </c>
    </row>
    <row r="146" spans="1:4" x14ac:dyDescent="0.2">
      <c r="A146" s="35"/>
      <c r="B146" s="13" t="s">
        <v>244</v>
      </c>
      <c r="C146" s="26" t="s">
        <v>4</v>
      </c>
      <c r="D146" s="10">
        <f>D18</f>
        <v>850</v>
      </c>
    </row>
    <row r="147" spans="1:4" x14ac:dyDescent="0.2">
      <c r="A147" s="35"/>
      <c r="B147" s="13"/>
      <c r="C147" s="26"/>
      <c r="D147" s="10"/>
    </row>
    <row r="148" spans="1:4" x14ac:dyDescent="0.2">
      <c r="A148" s="34" t="str">
        <f>'P. PREÇO'!$A$34</f>
        <v>21.2</v>
      </c>
      <c r="B148" s="23" t="str">
        <f>'P. PREÇO'!$B$34</f>
        <v>PROJETO DE MEDIDA DE PROTEÇÃO CONTRA SURTOS (MPS)</v>
      </c>
      <c r="C148" s="24"/>
      <c r="D148" s="17">
        <f>SUM(D149:D150)</f>
        <v>850</v>
      </c>
    </row>
    <row r="149" spans="1:4" x14ac:dyDescent="0.2">
      <c r="A149" s="35"/>
      <c r="B149" s="13" t="s">
        <v>244</v>
      </c>
      <c r="C149" s="26" t="s">
        <v>4</v>
      </c>
      <c r="D149" s="10">
        <f>D18</f>
        <v>850</v>
      </c>
    </row>
    <row r="150" spans="1:4" x14ac:dyDescent="0.2">
      <c r="A150" s="35"/>
      <c r="B150" s="13"/>
      <c r="C150" s="26"/>
      <c r="D150" s="10"/>
    </row>
    <row r="151" spans="1:4" x14ac:dyDescent="0.2">
      <c r="A151" s="37">
        <f>'P. PREÇO'!$A$35</f>
        <v>22</v>
      </c>
      <c r="B151" s="23" t="str">
        <f>'P. PREÇO'!$B$35</f>
        <v>PROJETO GLP/GN</v>
      </c>
      <c r="C151" s="24"/>
      <c r="D151" s="17">
        <f>SUM(D152:D152)</f>
        <v>1</v>
      </c>
    </row>
    <row r="152" spans="1:4" x14ac:dyDescent="0.2">
      <c r="A152" s="38"/>
      <c r="B152" s="10" t="s">
        <v>269</v>
      </c>
      <c r="C152" s="26" t="s">
        <v>22</v>
      </c>
      <c r="D152" s="10">
        <v>1</v>
      </c>
    </row>
    <row r="153" spans="1:4" x14ac:dyDescent="0.2">
      <c r="A153" s="38"/>
      <c r="B153" s="10"/>
      <c r="C153" s="26"/>
      <c r="D153" s="10"/>
    </row>
    <row r="154" spans="1:4" x14ac:dyDescent="0.2">
      <c r="A154" s="37">
        <f>'P. PREÇO'!A36</f>
        <v>23</v>
      </c>
      <c r="B154" s="23" t="str">
        <f>AUXILIAR!B268</f>
        <v>RELATÓRIO DE SUSTENTABILIDADE E ENCE</v>
      </c>
      <c r="C154" s="24"/>
      <c r="D154" s="17">
        <f>SUM(D155:D156)</f>
        <v>1</v>
      </c>
    </row>
    <row r="155" spans="1:4" x14ac:dyDescent="0.2">
      <c r="A155" s="38"/>
      <c r="B155" s="27" t="s">
        <v>252</v>
      </c>
      <c r="C155" s="26" t="s">
        <v>22</v>
      </c>
      <c r="D155" s="10">
        <v>1</v>
      </c>
    </row>
    <row r="156" spans="1:4" x14ac:dyDescent="0.2">
      <c r="A156" s="35"/>
      <c r="B156" s="39"/>
      <c r="C156" s="40"/>
      <c r="D156" s="41"/>
    </row>
    <row r="157" spans="1:4" x14ac:dyDescent="0.2">
      <c r="A157" s="34">
        <f>'P. PREÇO'!$A$37</f>
        <v>24</v>
      </c>
      <c r="B157" s="23" t="str">
        <f>'P. PREÇO'!$B$37</f>
        <v>PROJETO COMUNICAÇÃO VISUAL</v>
      </c>
      <c r="C157" s="24"/>
      <c r="D157" s="17">
        <f>SUM(D158:D159)</f>
        <v>850</v>
      </c>
    </row>
    <row r="158" spans="1:4" x14ac:dyDescent="0.2">
      <c r="A158" s="35"/>
      <c r="B158" s="13" t="s">
        <v>244</v>
      </c>
      <c r="C158" s="26" t="s">
        <v>4</v>
      </c>
      <c r="D158" s="10">
        <f>D18</f>
        <v>850</v>
      </c>
    </row>
    <row r="159" spans="1:4" x14ac:dyDescent="0.2">
      <c r="A159" s="35"/>
      <c r="B159" s="27"/>
      <c r="C159" s="26"/>
      <c r="D159" s="10"/>
    </row>
    <row r="160" spans="1:4" ht="25.5" x14ac:dyDescent="0.2">
      <c r="A160" s="34">
        <f>'P. PREÇO'!$A$38</f>
        <v>25</v>
      </c>
      <c r="B160" s="23" t="str">
        <f>'P. PREÇO'!$B$38</f>
        <v>PLANO DE GERENCIAMENTO DE RESÍDUOS SÓLIDOS DA CONSTRUÇÃO CIVIL</v>
      </c>
      <c r="C160" s="24"/>
      <c r="D160" s="17">
        <f>SUM(D161:D162)</f>
        <v>1</v>
      </c>
    </row>
    <row r="161" spans="1:4" x14ac:dyDescent="0.2">
      <c r="A161" s="35"/>
      <c r="B161" s="13" t="s">
        <v>270</v>
      </c>
      <c r="C161" s="26" t="s">
        <v>22</v>
      </c>
      <c r="D161" s="10">
        <v>1</v>
      </c>
    </row>
    <row r="162" spans="1:4" x14ac:dyDescent="0.2">
      <c r="A162" s="35"/>
      <c r="B162" s="30"/>
      <c r="C162" s="26"/>
      <c r="D162" s="12"/>
    </row>
    <row r="163" spans="1:4" x14ac:dyDescent="0.2">
      <c r="A163" s="34">
        <f>'P. PREÇO'!$A$39</f>
        <v>26</v>
      </c>
      <c r="B163" s="23" t="str">
        <f>'P. PREÇO'!$B$39</f>
        <v>COMPATIBILIZAÇÃO DE PROJETOS</v>
      </c>
      <c r="C163" s="24"/>
      <c r="D163" s="17">
        <f>SUM(D164:D165)</f>
        <v>850</v>
      </c>
    </row>
    <row r="164" spans="1:4" x14ac:dyDescent="0.2">
      <c r="A164" s="35"/>
      <c r="B164" s="13" t="s">
        <v>244</v>
      </c>
      <c r="C164" s="26" t="s">
        <v>4</v>
      </c>
      <c r="D164" s="10">
        <f>D18</f>
        <v>850</v>
      </c>
    </row>
    <row r="165" spans="1:4" x14ac:dyDescent="0.2">
      <c r="A165" s="35"/>
      <c r="B165" s="27"/>
      <c r="C165" s="26"/>
      <c r="D165" s="10"/>
    </row>
    <row r="166" spans="1:4" x14ac:dyDescent="0.2">
      <c r="A166" s="34">
        <f>'P. PREÇO'!$A$40</f>
        <v>27</v>
      </c>
      <c r="B166" s="23" t="str">
        <f>'P. PREÇO'!$B$40</f>
        <v>ORÇAMENTO E ESPECIFICAÇÕES TÉCNICAS DA OBRA</v>
      </c>
      <c r="C166" s="24"/>
      <c r="D166" s="17">
        <f>SUM(D167:D171)</f>
        <v>1473.05</v>
      </c>
    </row>
    <row r="167" spans="1:4" x14ac:dyDescent="0.2">
      <c r="A167" s="35"/>
      <c r="B167" s="13" t="s">
        <v>244</v>
      </c>
      <c r="C167" s="26" t="s">
        <v>4</v>
      </c>
      <c r="D167" s="10">
        <f>D18</f>
        <v>850</v>
      </c>
    </row>
    <row r="168" spans="1:4" x14ac:dyDescent="0.2">
      <c r="A168" s="35"/>
      <c r="B168" s="30"/>
      <c r="C168" s="26"/>
      <c r="D168" s="12"/>
    </row>
    <row r="169" spans="1:4" x14ac:dyDescent="0.2">
      <c r="A169" s="35"/>
      <c r="B169" s="18" t="s">
        <v>24</v>
      </c>
      <c r="C169" s="26"/>
      <c r="D169" s="10"/>
    </row>
    <row r="170" spans="1:4" x14ac:dyDescent="0.2">
      <c r="A170" s="35"/>
      <c r="B170" s="13" t="s">
        <v>8</v>
      </c>
      <c r="C170" s="11" t="s">
        <v>4</v>
      </c>
      <c r="D170" s="196">
        <f>D12</f>
        <v>623.04999999999995</v>
      </c>
    </row>
    <row r="171" spans="1:4" x14ac:dyDescent="0.2">
      <c r="A171" s="35"/>
      <c r="B171" s="36"/>
      <c r="C171" s="26"/>
      <c r="D171" s="12"/>
    </row>
    <row r="172" spans="1:4" x14ac:dyDescent="0.2">
      <c r="B172" s="8" t="s">
        <v>25</v>
      </c>
      <c r="C172" s="8" t="s">
        <v>26</v>
      </c>
      <c r="D172" s="8" t="s">
        <v>27</v>
      </c>
    </row>
    <row r="173" spans="1:4" x14ac:dyDescent="0.2">
      <c r="B173" s="10" t="s">
        <v>29</v>
      </c>
      <c r="C173" s="11" t="s">
        <v>28</v>
      </c>
      <c r="D173" s="42">
        <v>0.2</v>
      </c>
    </row>
    <row r="174" spans="1:4" x14ac:dyDescent="0.2">
      <c r="B174" s="10" t="s">
        <v>30</v>
      </c>
      <c r="C174" s="11" t="s">
        <v>28</v>
      </c>
      <c r="D174" s="42">
        <v>1</v>
      </c>
    </row>
    <row r="175" spans="1:4" ht="25.5" hidden="1" x14ac:dyDescent="0.2">
      <c r="B175" s="43" t="s">
        <v>31</v>
      </c>
      <c r="C175" s="11" t="s">
        <v>28</v>
      </c>
      <c r="D175" s="42">
        <v>0.2</v>
      </c>
    </row>
  </sheetData>
  <mergeCells count="6">
    <mergeCell ref="A1:D1"/>
    <mergeCell ref="A2:D2"/>
    <mergeCell ref="A4:A5"/>
    <mergeCell ref="B4:B5"/>
    <mergeCell ref="C4:C5"/>
    <mergeCell ref="D4:D5"/>
  </mergeCells>
  <phoneticPr fontId="18" type="noConversion"/>
  <printOptions horizontalCentered="1"/>
  <pageMargins left="0.98402777777777795" right="0.196527777777778" top="0.54027777777777797" bottom="0.44027777777777799" header="0.196527777777778" footer="0.15763888888888899"/>
  <pageSetup paperSize="9" firstPageNumber="0" orientation="portrait" horizontalDpi="300" verticalDpi="300" r:id="rId1"/>
  <headerFooter>
    <oddHeader>&amp;C&amp;"Times New Roman,Normal"&amp;12QUADRO DE ÁREAS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1"/>
  <sheetViews>
    <sheetView showZeros="0" view="pageBreakPreview" zoomScaleSheetLayoutView="100" workbookViewId="0">
      <selection activeCell="F34" sqref="F34"/>
    </sheetView>
  </sheetViews>
  <sheetFormatPr defaultRowHeight="12.75" x14ac:dyDescent="0.2"/>
  <cols>
    <col min="1" max="1" width="4.5703125" customWidth="1"/>
    <col min="2" max="2" width="39.140625" customWidth="1"/>
    <col min="3" max="3" width="11.42578125" customWidth="1"/>
    <col min="4" max="4" width="11.42578125" style="2" customWidth="1"/>
    <col min="5" max="5" width="15.28515625" style="2" customWidth="1"/>
    <col min="6" max="6" width="13.85546875" style="2" customWidth="1"/>
    <col min="7" max="7" width="9" style="2" customWidth="1"/>
    <col min="8" max="1025" width="8.7109375" customWidth="1"/>
  </cols>
  <sheetData>
    <row r="1" spans="1:6" ht="21.75" customHeight="1" x14ac:dyDescent="0.25">
      <c r="A1" s="261" t="s">
        <v>282</v>
      </c>
      <c r="B1" s="261"/>
      <c r="C1" s="261"/>
      <c r="D1" s="261"/>
      <c r="E1" s="261"/>
      <c r="F1" s="261"/>
    </row>
    <row r="2" spans="1:6" ht="6" customHeight="1" x14ac:dyDescent="0.2">
      <c r="A2" s="44"/>
      <c r="B2" s="44"/>
      <c r="C2" s="44"/>
      <c r="D2" s="44"/>
      <c r="E2" s="44"/>
      <c r="F2" s="44"/>
    </row>
    <row r="3" spans="1:6" ht="53.25" customHeight="1" x14ac:dyDescent="0.2">
      <c r="A3" s="262" t="str">
        <f>ÁREAS!$A$1</f>
        <v>ELABORAÇÃO DE PROJETOS EXECUTIVOS DE ARQUITETURA, ENGENHARIA E DE INFRAESTRUTURA, DO QUARTEL QUE ABRIGARÁ A NOVA SEDE DO CORPO DE BOMBEIROS MILITAR DO ESTADO DE SERGIPE - CBMSE, EM ITABAIANA/SE</v>
      </c>
      <c r="B3" s="262"/>
      <c r="C3" s="262"/>
      <c r="D3" s="262"/>
      <c r="E3" s="262"/>
      <c r="F3" s="262"/>
    </row>
    <row r="4" spans="1:6" ht="29.25" customHeight="1" x14ac:dyDescent="0.2">
      <c r="A4" s="263" t="str">
        <f>ÁREAS!A2</f>
        <v>CONSTRUÇÃO DE UNIDADE DO CBMSE EM ITABAIANA/SE</v>
      </c>
      <c r="B4" s="263"/>
      <c r="C4" s="263"/>
      <c r="D4" s="263"/>
      <c r="E4" s="263"/>
      <c r="F4" s="263"/>
    </row>
    <row r="5" spans="1:6" ht="15.75" customHeight="1" x14ac:dyDescent="0.2">
      <c r="A5" s="264" t="s">
        <v>32</v>
      </c>
      <c r="B5" s="264"/>
      <c r="C5" s="264"/>
      <c r="D5" s="264"/>
      <c r="E5" s="264"/>
      <c r="F5" s="264"/>
    </row>
    <row r="6" spans="1:6" ht="12.75" customHeight="1" x14ac:dyDescent="0.2">
      <c r="A6" s="245">
        <f>'P. PREÇO'!$A$6</f>
        <v>1</v>
      </c>
      <c r="B6" s="246" t="s">
        <v>33</v>
      </c>
      <c r="C6" s="247" t="s">
        <v>1</v>
      </c>
      <c r="D6" s="247" t="s">
        <v>34</v>
      </c>
      <c r="E6" s="248" t="s">
        <v>35</v>
      </c>
      <c r="F6" s="248"/>
    </row>
    <row r="7" spans="1:6" ht="12.75" customHeight="1" x14ac:dyDescent="0.2">
      <c r="A7" s="245"/>
      <c r="B7" s="246"/>
      <c r="C7" s="247"/>
      <c r="D7" s="247"/>
      <c r="E7" s="45" t="s">
        <v>36</v>
      </c>
      <c r="F7" s="46" t="s">
        <v>37</v>
      </c>
    </row>
    <row r="8" spans="1:6" ht="12.75" customHeight="1" x14ac:dyDescent="0.2">
      <c r="A8" s="47"/>
      <c r="B8" s="48" t="s">
        <v>38</v>
      </c>
      <c r="C8" s="49"/>
      <c r="D8" s="49"/>
      <c r="E8" s="50"/>
      <c r="F8" s="51"/>
    </row>
    <row r="9" spans="1:6" ht="12.75" customHeight="1" x14ac:dyDescent="0.2">
      <c r="A9" s="47"/>
      <c r="B9" s="52" t="s">
        <v>39</v>
      </c>
      <c r="C9" s="26"/>
      <c r="D9" s="53"/>
      <c r="E9" s="54"/>
      <c r="F9" s="54"/>
    </row>
    <row r="10" spans="1:6" ht="65.25" customHeight="1" x14ac:dyDescent="0.2">
      <c r="A10" s="26" t="s">
        <v>40</v>
      </c>
      <c r="B10" s="55" t="s">
        <v>41</v>
      </c>
      <c r="C10" s="182" t="s">
        <v>4</v>
      </c>
      <c r="D10" s="56">
        <f>ÁREAS!$D$69</f>
        <v>850</v>
      </c>
      <c r="E10" s="57">
        <v>17.98</v>
      </c>
      <c r="F10" s="10">
        <f>ROUND((D10*E10),2)</f>
        <v>15283</v>
      </c>
    </row>
    <row r="11" spans="1:6" ht="14.85" customHeight="1" x14ac:dyDescent="0.2">
      <c r="A11" s="26" t="s">
        <v>42</v>
      </c>
      <c r="B11" s="55" t="s">
        <v>43</v>
      </c>
      <c r="C11" s="26" t="s">
        <v>22</v>
      </c>
      <c r="D11" s="53">
        <v>20</v>
      </c>
      <c r="E11" s="54">
        <v>1200</v>
      </c>
      <c r="F11" s="10">
        <f>ROUND((D11*E11),2)</f>
        <v>24000</v>
      </c>
    </row>
    <row r="12" spans="1:6" ht="14.85" customHeight="1" x14ac:dyDescent="0.2">
      <c r="A12" s="26"/>
      <c r="B12" s="55" t="s">
        <v>14</v>
      </c>
      <c r="C12" s="26"/>
      <c r="D12" s="53"/>
      <c r="E12" s="54"/>
      <c r="F12" s="54">
        <f>ROUND(SUM(F10:F11),2)</f>
        <v>39283</v>
      </c>
    </row>
    <row r="13" spans="1:6" ht="12.75" customHeight="1" x14ac:dyDescent="0.2">
      <c r="A13" s="47"/>
      <c r="B13" s="52" t="s">
        <v>44</v>
      </c>
      <c r="C13" s="47"/>
      <c r="D13" s="58"/>
      <c r="E13" s="59"/>
      <c r="F13" s="59">
        <f>F12</f>
        <v>39283</v>
      </c>
    </row>
    <row r="14" spans="1:6" ht="12.75" customHeight="1" x14ac:dyDescent="0.2">
      <c r="A14" s="197"/>
      <c r="B14" s="73"/>
      <c r="C14" s="197"/>
      <c r="D14" s="198"/>
      <c r="E14" s="199"/>
      <c r="F14" s="199"/>
    </row>
    <row r="15" spans="1:6" ht="12.75" customHeight="1" x14ac:dyDescent="0.2">
      <c r="A15" s="260">
        <f>'P. PREÇO'!$A$9</f>
        <v>2</v>
      </c>
      <c r="B15" s="249" t="s">
        <v>45</v>
      </c>
      <c r="C15" s="250" t="s">
        <v>1</v>
      </c>
      <c r="D15" s="250" t="s">
        <v>34</v>
      </c>
      <c r="E15" s="251" t="s">
        <v>35</v>
      </c>
      <c r="F15" s="251"/>
    </row>
    <row r="16" spans="1:6" ht="12.75" customHeight="1" x14ac:dyDescent="0.2">
      <c r="A16" s="260"/>
      <c r="B16" s="249"/>
      <c r="C16" s="250"/>
      <c r="D16" s="250"/>
      <c r="E16" s="181" t="s">
        <v>36</v>
      </c>
      <c r="F16" s="61" t="s">
        <v>37</v>
      </c>
    </row>
    <row r="17" spans="1:6" ht="40.5" customHeight="1" x14ac:dyDescent="0.2">
      <c r="A17" s="47"/>
      <c r="B17" s="55" t="s">
        <v>46</v>
      </c>
      <c r="C17" s="26"/>
      <c r="D17" s="53"/>
      <c r="E17" s="62"/>
      <c r="F17" s="62"/>
    </row>
    <row r="18" spans="1:6" ht="12.75" customHeight="1" x14ac:dyDescent="0.2">
      <c r="A18" s="47"/>
      <c r="B18" s="63" t="s">
        <v>47</v>
      </c>
      <c r="C18" s="26" t="s">
        <v>4</v>
      </c>
      <c r="D18" s="53">
        <v>623.04999999999995</v>
      </c>
      <c r="E18" s="20">
        <v>1.78</v>
      </c>
      <c r="F18" s="10">
        <f>ROUND((D18*E18),2)</f>
        <v>1109.03</v>
      </c>
    </row>
    <row r="19" spans="1:6" ht="12.75" customHeight="1" x14ac:dyDescent="0.2">
      <c r="A19" s="47"/>
      <c r="B19" s="63" t="s">
        <v>48</v>
      </c>
      <c r="C19" s="26" t="s">
        <v>4</v>
      </c>
      <c r="D19" s="53">
        <f>D25-D18</f>
        <v>0</v>
      </c>
      <c r="E19" s="20">
        <v>1.51</v>
      </c>
      <c r="F19" s="10">
        <f>ROUND((D19*E19),2)</f>
        <v>0</v>
      </c>
    </row>
    <row r="20" spans="1:6" ht="12.75" customHeight="1" x14ac:dyDescent="0.2">
      <c r="A20" s="47"/>
      <c r="B20" s="63" t="s">
        <v>49</v>
      </c>
      <c r="C20" s="26" t="s">
        <v>4</v>
      </c>
      <c r="D20" s="53"/>
      <c r="E20" s="20">
        <v>1.3</v>
      </c>
      <c r="F20" s="62">
        <f>D20*E20</f>
        <v>0</v>
      </c>
    </row>
    <row r="21" spans="1:6" ht="12.75" customHeight="1" x14ac:dyDescent="0.2">
      <c r="A21" s="47"/>
      <c r="B21" s="63" t="s">
        <v>50</v>
      </c>
      <c r="C21" s="26" t="s">
        <v>4</v>
      </c>
      <c r="D21" s="53"/>
      <c r="E21" s="20">
        <v>1.08</v>
      </c>
      <c r="F21" s="62">
        <f>D21*E21</f>
        <v>0</v>
      </c>
    </row>
    <row r="22" spans="1:6" ht="12.75" customHeight="1" x14ac:dyDescent="0.2">
      <c r="A22" s="47"/>
      <c r="B22" s="63" t="s">
        <v>51</v>
      </c>
      <c r="C22" s="26" t="s">
        <v>4</v>
      </c>
      <c r="D22" s="53"/>
      <c r="E22" s="20">
        <v>0.97</v>
      </c>
      <c r="F22" s="62">
        <f>D22*E22</f>
        <v>0</v>
      </c>
    </row>
    <row r="23" spans="1:6" ht="12.75" customHeight="1" x14ac:dyDescent="0.2">
      <c r="A23" s="47"/>
      <c r="B23" s="63" t="s">
        <v>52</v>
      </c>
      <c r="C23" s="26" t="s">
        <v>4</v>
      </c>
      <c r="D23" s="53"/>
      <c r="E23" s="20">
        <v>0.87</v>
      </c>
      <c r="F23" s="62">
        <f>D23*E23</f>
        <v>0</v>
      </c>
    </row>
    <row r="24" spans="1:6" ht="12.75" customHeight="1" x14ac:dyDescent="0.2">
      <c r="A24" s="47"/>
      <c r="B24" s="63" t="s">
        <v>53</v>
      </c>
      <c r="C24" s="26" t="s">
        <v>4</v>
      </c>
      <c r="D24" s="53"/>
      <c r="E24" s="20">
        <v>0.76</v>
      </c>
      <c r="F24" s="62">
        <f>D24*E24</f>
        <v>0</v>
      </c>
    </row>
    <row r="25" spans="1:6" x14ac:dyDescent="0.2">
      <c r="A25" s="47"/>
      <c r="B25" s="55" t="s">
        <v>54</v>
      </c>
      <c r="C25" s="26"/>
      <c r="D25" s="53">
        <f>D27</f>
        <v>623.04999999999995</v>
      </c>
      <c r="E25" s="62">
        <f>ROUND(F25/D25,2)</f>
        <v>2.57</v>
      </c>
      <c r="F25" s="62">
        <f>IF(SUM(F17:F24)&gt;1240,SUM(F17:F24),1600)</f>
        <v>1600</v>
      </c>
    </row>
    <row r="26" spans="1:6" ht="12.75" customHeight="1" x14ac:dyDescent="0.2">
      <c r="A26" s="47"/>
      <c r="B26" s="52"/>
      <c r="C26" s="26"/>
      <c r="D26" s="53"/>
      <c r="E26" s="62"/>
      <c r="F26" s="62"/>
    </row>
    <row r="27" spans="1:6" ht="12.75" customHeight="1" x14ac:dyDescent="0.2">
      <c r="A27" s="47"/>
      <c r="B27" s="52" t="s">
        <v>55</v>
      </c>
      <c r="C27" s="26" t="s">
        <v>4</v>
      </c>
      <c r="D27" s="53">
        <f>ÁREAS!$D$72</f>
        <v>623.04999999999995</v>
      </c>
      <c r="E27" s="64">
        <f>E25</f>
        <v>2.57</v>
      </c>
      <c r="F27" s="12">
        <f>ROUND((D27*E27),2)</f>
        <v>1601.24</v>
      </c>
    </row>
    <row r="28" spans="1:6" s="2" customFormat="1" ht="13.5" customHeight="1" x14ac:dyDescent="0.2">
      <c r="A28" s="214"/>
      <c r="B28" s="215"/>
      <c r="C28" s="215"/>
      <c r="D28" s="215"/>
      <c r="E28" s="215"/>
      <c r="F28" s="216"/>
    </row>
    <row r="29" spans="1:6" s="2" customFormat="1" ht="12.75" customHeight="1" x14ac:dyDescent="0.2">
      <c r="A29" s="258">
        <f>'P. PREÇO'!$A$10</f>
        <v>3</v>
      </c>
      <c r="B29" s="249" t="s">
        <v>56</v>
      </c>
      <c r="C29" s="250" t="s">
        <v>1</v>
      </c>
      <c r="D29" s="250" t="s">
        <v>34</v>
      </c>
      <c r="E29" s="251" t="s">
        <v>35</v>
      </c>
      <c r="F29" s="251"/>
    </row>
    <row r="30" spans="1:6" s="2" customFormat="1" ht="12" customHeight="1" x14ac:dyDescent="0.2">
      <c r="A30" s="258"/>
      <c r="B30" s="249"/>
      <c r="C30" s="250"/>
      <c r="D30" s="250"/>
      <c r="E30" s="181" t="s">
        <v>36</v>
      </c>
      <c r="F30" s="61" t="s">
        <v>37</v>
      </c>
    </row>
    <row r="31" spans="1:6" s="2" customFormat="1" ht="12.75" customHeight="1" x14ac:dyDescent="0.2">
      <c r="A31" s="47"/>
      <c r="B31" s="55" t="s">
        <v>57</v>
      </c>
      <c r="C31" s="26" t="s">
        <v>4</v>
      </c>
      <c r="D31" s="62">
        <v>338.75</v>
      </c>
      <c r="E31" s="62">
        <v>2.76</v>
      </c>
      <c r="F31" s="62">
        <f t="shared" ref="F31:F37" si="0">D31*E31</f>
        <v>934.94999999999993</v>
      </c>
    </row>
    <row r="32" spans="1:6" s="2" customFormat="1" ht="12.75" customHeight="1" x14ac:dyDescent="0.2">
      <c r="A32" s="47"/>
      <c r="B32" s="55" t="s">
        <v>58</v>
      </c>
      <c r="C32" s="26" t="s">
        <v>4</v>
      </c>
      <c r="D32" s="62"/>
      <c r="E32" s="62">
        <v>2.17</v>
      </c>
      <c r="F32" s="62">
        <f t="shared" si="0"/>
        <v>0</v>
      </c>
    </row>
    <row r="33" spans="1:6" s="2" customFormat="1" ht="12.75" customHeight="1" x14ac:dyDescent="0.2">
      <c r="A33" s="47"/>
      <c r="B33" s="55" t="s">
        <v>59</v>
      </c>
      <c r="C33" s="26" t="s">
        <v>4</v>
      </c>
      <c r="D33" s="62"/>
      <c r="E33" s="62">
        <v>1.95</v>
      </c>
      <c r="F33" s="62">
        <f t="shared" si="0"/>
        <v>0</v>
      </c>
    </row>
    <row r="34" spans="1:6" s="2" customFormat="1" ht="12.75" customHeight="1" x14ac:dyDescent="0.2">
      <c r="A34" s="47"/>
      <c r="B34" s="55" t="s">
        <v>60</v>
      </c>
      <c r="C34" s="26" t="s">
        <v>4</v>
      </c>
      <c r="D34" s="62"/>
      <c r="E34" s="62">
        <v>1.41</v>
      </c>
      <c r="F34" s="62">
        <f t="shared" si="0"/>
        <v>0</v>
      </c>
    </row>
    <row r="35" spans="1:6" s="2" customFormat="1" ht="12.75" customHeight="1" x14ac:dyDescent="0.2">
      <c r="A35" s="47"/>
      <c r="B35" s="55" t="s">
        <v>61</v>
      </c>
      <c r="C35" s="26" t="s">
        <v>4</v>
      </c>
      <c r="D35" s="62"/>
      <c r="E35" s="62">
        <v>1.08</v>
      </c>
      <c r="F35" s="62">
        <f t="shared" si="0"/>
        <v>0</v>
      </c>
    </row>
    <row r="36" spans="1:6" s="2" customFormat="1" ht="12.75" customHeight="1" x14ac:dyDescent="0.2">
      <c r="A36" s="47"/>
      <c r="B36" s="55" t="s">
        <v>62</v>
      </c>
      <c r="C36" s="26" t="s">
        <v>4</v>
      </c>
      <c r="D36" s="62"/>
      <c r="E36" s="62">
        <v>0.71</v>
      </c>
      <c r="F36" s="62">
        <f t="shared" si="0"/>
        <v>0</v>
      </c>
    </row>
    <row r="37" spans="1:6" s="2" customFormat="1" ht="12.75" customHeight="1" x14ac:dyDescent="0.2">
      <c r="A37" s="47"/>
      <c r="B37" s="55" t="s">
        <v>63</v>
      </c>
      <c r="C37" s="26" t="s">
        <v>4</v>
      </c>
      <c r="D37" s="62"/>
      <c r="E37" s="62">
        <v>0.44</v>
      </c>
      <c r="F37" s="62">
        <f t="shared" si="0"/>
        <v>0</v>
      </c>
    </row>
    <row r="38" spans="1:6" s="2" customFormat="1" x14ac:dyDescent="0.2">
      <c r="A38" s="47"/>
      <c r="B38" s="55" t="s">
        <v>54</v>
      </c>
      <c r="C38" s="26"/>
      <c r="D38" s="53">
        <f>ÁREAS!$D$75</f>
        <v>338.75</v>
      </c>
      <c r="E38" s="62">
        <f>ROUND(F38/D38,2)</f>
        <v>4.72</v>
      </c>
      <c r="F38" s="62">
        <f>IF(SUM(F31:F37)&gt;1240,SUM(F31:F37),1600)</f>
        <v>1600</v>
      </c>
    </row>
    <row r="39" spans="1:6" s="2" customFormat="1" ht="15" customHeight="1" x14ac:dyDescent="0.2">
      <c r="A39" s="47"/>
      <c r="B39" s="52" t="s">
        <v>64</v>
      </c>
      <c r="C39" s="26" t="s">
        <v>4</v>
      </c>
      <c r="D39" s="53">
        <f>ÁREAS!$D$75</f>
        <v>338.75</v>
      </c>
      <c r="E39" s="64">
        <f>ROUND(E38,2)</f>
        <v>4.72</v>
      </c>
      <c r="F39" s="12">
        <f>ROUND((D39*E39),2)</f>
        <v>1598.9</v>
      </c>
    </row>
    <row r="40" spans="1:6" s="2" customFormat="1" ht="15" customHeight="1" x14ac:dyDescent="0.2">
      <c r="A40" s="259" t="s">
        <v>65</v>
      </c>
      <c r="B40" s="259"/>
      <c r="C40" s="259"/>
      <c r="D40" s="259"/>
      <c r="E40" s="259"/>
      <c r="F40" s="259"/>
    </row>
    <row r="41" spans="1:6" s="2" customFormat="1" ht="12.75" customHeight="1" x14ac:dyDescent="0.2">
      <c r="A41" s="258">
        <f>'P. PREÇO'!$A$11</f>
        <v>4</v>
      </c>
      <c r="B41" s="249" t="s">
        <v>66</v>
      </c>
      <c r="C41" s="250" t="s">
        <v>1</v>
      </c>
      <c r="D41" s="250" t="s">
        <v>34</v>
      </c>
      <c r="E41" s="251" t="s">
        <v>35</v>
      </c>
      <c r="F41" s="251"/>
    </row>
    <row r="42" spans="1:6" s="2" customFormat="1" x14ac:dyDescent="0.2">
      <c r="A42" s="258"/>
      <c r="B42" s="249"/>
      <c r="C42" s="250"/>
      <c r="D42" s="250"/>
      <c r="E42" s="181" t="s">
        <v>36</v>
      </c>
      <c r="F42" s="61" t="s">
        <v>37</v>
      </c>
    </row>
    <row r="43" spans="1:6" s="2" customFormat="1" ht="25.35" customHeight="1" x14ac:dyDescent="0.2">
      <c r="A43" s="47"/>
      <c r="B43" s="52" t="s">
        <v>67</v>
      </c>
      <c r="C43" s="26" t="s">
        <v>4</v>
      </c>
      <c r="D43" s="62"/>
      <c r="E43" s="62"/>
      <c r="F43" s="62"/>
    </row>
    <row r="44" spans="1:6" s="2" customFormat="1" ht="12.75" customHeight="1" x14ac:dyDescent="0.2">
      <c r="A44" s="47"/>
      <c r="B44" s="55" t="s">
        <v>68</v>
      </c>
      <c r="C44" s="26" t="s">
        <v>4</v>
      </c>
      <c r="D44" s="62">
        <v>1129.1600000000001</v>
      </c>
      <c r="E44" s="65">
        <v>0.26500000000000001</v>
      </c>
      <c r="F44" s="10">
        <f t="shared" ref="F44:F49" si="1">ROUND((D44*E44),2)</f>
        <v>299.23</v>
      </c>
    </row>
    <row r="45" spans="1:6" s="2" customFormat="1" ht="12.75" customHeight="1" x14ac:dyDescent="0.2">
      <c r="A45" s="47"/>
      <c r="B45" s="55" t="s">
        <v>69</v>
      </c>
      <c r="C45" s="26" t="s">
        <v>4</v>
      </c>
      <c r="D45" s="62">
        <f>D52-D44</f>
        <v>0</v>
      </c>
      <c r="E45" s="65">
        <v>0.23100000000000001</v>
      </c>
      <c r="F45" s="10">
        <f t="shared" si="1"/>
        <v>0</v>
      </c>
    </row>
    <row r="46" spans="1:6" s="2" customFormat="1" ht="12.75" customHeight="1" x14ac:dyDescent="0.2">
      <c r="A46" s="47"/>
      <c r="B46" s="55" t="s">
        <v>70</v>
      </c>
      <c r="C46" s="26" t="s">
        <v>4</v>
      </c>
      <c r="D46" s="62"/>
      <c r="E46" s="65">
        <v>0.186</v>
      </c>
      <c r="F46" s="10">
        <f t="shared" si="1"/>
        <v>0</v>
      </c>
    </row>
    <row r="47" spans="1:6" s="2" customFormat="1" ht="12.75" customHeight="1" x14ac:dyDescent="0.2">
      <c r="A47" s="26"/>
      <c r="B47" s="55" t="s">
        <v>71</v>
      </c>
      <c r="C47" s="182" t="s">
        <v>4</v>
      </c>
      <c r="D47" s="26"/>
      <c r="E47" s="66">
        <v>0.14099999999999999</v>
      </c>
      <c r="F47" s="10">
        <f t="shared" si="1"/>
        <v>0</v>
      </c>
    </row>
    <row r="48" spans="1:6" s="2" customFormat="1" x14ac:dyDescent="0.2">
      <c r="A48" s="63"/>
      <c r="B48" s="55" t="s">
        <v>72</v>
      </c>
      <c r="C48" s="26" t="s">
        <v>4</v>
      </c>
      <c r="D48" s="26"/>
      <c r="E48" s="67">
        <v>0.107</v>
      </c>
      <c r="F48" s="10">
        <f t="shared" si="1"/>
        <v>0</v>
      </c>
    </row>
    <row r="49" spans="1:6" s="2" customFormat="1" ht="12.75" customHeight="1" x14ac:dyDescent="0.2">
      <c r="A49" s="63"/>
      <c r="B49" s="55" t="s">
        <v>73</v>
      </c>
      <c r="C49" s="26" t="s">
        <v>4</v>
      </c>
      <c r="D49" s="26"/>
      <c r="E49" s="67">
        <v>7.2999999999999995E-2</v>
      </c>
      <c r="F49" s="10">
        <f t="shared" si="1"/>
        <v>0</v>
      </c>
    </row>
    <row r="50" spans="1:6" s="2" customFormat="1" x14ac:dyDescent="0.2">
      <c r="A50" s="68"/>
      <c r="B50" s="69"/>
      <c r="C50" s="40"/>
      <c r="D50" s="40"/>
      <c r="E50" s="70"/>
      <c r="F50" s="71"/>
    </row>
    <row r="51" spans="1:6" s="2" customFormat="1" x14ac:dyDescent="0.2">
      <c r="A51" s="52"/>
      <c r="B51" s="55" t="s">
        <v>14</v>
      </c>
      <c r="C51" s="26"/>
      <c r="D51" s="53">
        <f>ÁREAS!$D$78</f>
        <v>1129.1600000000001</v>
      </c>
      <c r="E51" s="65">
        <f>ROUND(F51/D51,3)</f>
        <v>1.417</v>
      </c>
      <c r="F51" s="72">
        <f>IF(ROUND(SUM(F43:F50),2)&gt;1240, SUM(F43:F50),1600)</f>
        <v>1600</v>
      </c>
    </row>
    <row r="52" spans="1:6" s="228" customFormat="1" ht="12.75" customHeight="1" x14ac:dyDescent="0.2">
      <c r="A52" s="222"/>
      <c r="B52" s="223" t="s">
        <v>64</v>
      </c>
      <c r="C52" s="224" t="s">
        <v>18</v>
      </c>
      <c r="D52" s="225">
        <f>ÁREAS!$D$78</f>
        <v>1129.1600000000001</v>
      </c>
      <c r="E52" s="226">
        <f>ROUND(E51,3)</f>
        <v>1.417</v>
      </c>
      <c r="F52" s="227">
        <f>ROUND((D52*E52),2)</f>
        <v>1600.02</v>
      </c>
    </row>
    <row r="53" spans="1:6" s="2" customFormat="1" x14ac:dyDescent="0.2">
      <c r="A53" s="73"/>
      <c r="B53" s="74"/>
      <c r="C53" s="74"/>
      <c r="D53" s="74"/>
      <c r="E53" s="74"/>
      <c r="F53" s="74"/>
    </row>
    <row r="54" spans="1:6" s="2" customFormat="1" ht="12.75" customHeight="1" x14ac:dyDescent="0.2">
      <c r="A54" s="256">
        <f>'P. PREÇO'!$A$12</f>
        <v>5</v>
      </c>
      <c r="B54" s="252" t="s">
        <v>74</v>
      </c>
      <c r="C54" s="253" t="s">
        <v>1</v>
      </c>
      <c r="D54" s="253" t="s">
        <v>34</v>
      </c>
      <c r="E54" s="254" t="s">
        <v>35</v>
      </c>
      <c r="F54" s="254"/>
    </row>
    <row r="55" spans="1:6" s="2" customFormat="1" ht="26.25" customHeight="1" x14ac:dyDescent="0.2">
      <c r="A55" s="256"/>
      <c r="B55" s="252"/>
      <c r="C55" s="253"/>
      <c r="D55" s="253"/>
      <c r="E55" s="75" t="s">
        <v>36</v>
      </c>
      <c r="F55" s="76" t="s">
        <v>37</v>
      </c>
    </row>
    <row r="56" spans="1:6" s="2" customFormat="1" ht="27.75" customHeight="1" x14ac:dyDescent="0.2">
      <c r="A56" s="52"/>
      <c r="B56" s="52" t="s">
        <v>75</v>
      </c>
      <c r="C56" s="77"/>
      <c r="D56" s="10">
        <v>10</v>
      </c>
      <c r="E56" s="78"/>
      <c r="F56" s="77"/>
    </row>
    <row r="57" spans="1:6" s="2" customFormat="1" ht="27" customHeight="1" x14ac:dyDescent="0.2">
      <c r="A57" s="52"/>
      <c r="B57" s="79" t="s">
        <v>76</v>
      </c>
      <c r="C57" s="9" t="s">
        <v>20</v>
      </c>
      <c r="D57" s="80"/>
      <c r="E57" s="81"/>
      <c r="F57" s="10">
        <f>ROUND((D57*E57),2)</f>
        <v>0</v>
      </c>
    </row>
    <row r="58" spans="1:6" s="2" customFormat="1" ht="12.75" customHeight="1" x14ac:dyDescent="0.2">
      <c r="A58" s="52"/>
      <c r="B58" s="82" t="s">
        <v>77</v>
      </c>
      <c r="C58" s="83" t="s">
        <v>18</v>
      </c>
      <c r="D58" s="80"/>
      <c r="E58" s="84">
        <v>2233</v>
      </c>
      <c r="F58" s="10">
        <f>ROUND((D58*E58),2)</f>
        <v>0</v>
      </c>
    </row>
    <row r="59" spans="1:6" s="2" customFormat="1" ht="12.75" customHeight="1" x14ac:dyDescent="0.2">
      <c r="A59" s="52"/>
      <c r="B59" s="82" t="s">
        <v>78</v>
      </c>
      <c r="C59" s="83" t="s">
        <v>18</v>
      </c>
      <c r="D59" s="80"/>
      <c r="E59" s="84">
        <v>2718</v>
      </c>
      <c r="F59" s="10">
        <f>ROUND((D59*E58),2)</f>
        <v>0</v>
      </c>
    </row>
    <row r="60" spans="1:6" s="2" customFormat="1" ht="12.75" customHeight="1" x14ac:dyDescent="0.2">
      <c r="A60" s="52"/>
      <c r="B60" s="82" t="s">
        <v>79</v>
      </c>
      <c r="C60" s="83" t="s">
        <v>18</v>
      </c>
      <c r="D60" s="80">
        <v>1</v>
      </c>
      <c r="E60" s="84">
        <v>3298</v>
      </c>
      <c r="F60" s="10">
        <f>ROUND((D60*E59),2)</f>
        <v>2718</v>
      </c>
    </row>
    <row r="61" spans="1:6" s="2" customFormat="1" ht="12.75" customHeight="1" x14ac:dyDescent="0.2">
      <c r="A61" s="52"/>
      <c r="B61" s="82" t="s">
        <v>80</v>
      </c>
      <c r="C61" s="83" t="s">
        <v>18</v>
      </c>
      <c r="D61" s="80"/>
      <c r="E61" s="84">
        <v>3755</v>
      </c>
      <c r="F61" s="10">
        <f>ROUND((D61*E60),2)</f>
        <v>0</v>
      </c>
    </row>
    <row r="62" spans="1:6" s="2" customFormat="1" ht="12.75" customHeight="1" x14ac:dyDescent="0.2">
      <c r="A62" s="52"/>
      <c r="B62" s="82" t="s">
        <v>81</v>
      </c>
      <c r="C62" s="83" t="s">
        <v>18</v>
      </c>
      <c r="D62" s="80"/>
      <c r="E62" s="28">
        <v>4590</v>
      </c>
      <c r="F62" s="10">
        <f>ROUND((D62*E61),2)</f>
        <v>0</v>
      </c>
    </row>
    <row r="63" spans="1:6" s="2" customFormat="1" x14ac:dyDescent="0.2">
      <c r="A63" s="85"/>
      <c r="B63" s="55" t="s">
        <v>82</v>
      </c>
      <c r="C63" s="11"/>
      <c r="D63" s="80"/>
      <c r="E63" s="86"/>
      <c r="F63" s="10">
        <f>ROUND((D63*E62),2)</f>
        <v>0</v>
      </c>
    </row>
    <row r="64" spans="1:6" s="2" customFormat="1" x14ac:dyDescent="0.2">
      <c r="A64" s="52"/>
      <c r="B64" s="55" t="s">
        <v>83</v>
      </c>
      <c r="C64" s="11" t="s">
        <v>18</v>
      </c>
      <c r="D64" s="80">
        <v>9</v>
      </c>
      <c r="E64" s="28">
        <v>349</v>
      </c>
      <c r="F64" s="10">
        <f>ROUND((D64*E64),2)</f>
        <v>3141</v>
      </c>
    </row>
    <row r="65" spans="1:6" s="2" customFormat="1" x14ac:dyDescent="0.2">
      <c r="A65" s="52"/>
      <c r="B65" s="79" t="s">
        <v>84</v>
      </c>
      <c r="C65" s="9" t="s">
        <v>18</v>
      </c>
      <c r="D65" s="87">
        <v>0</v>
      </c>
      <c r="E65" s="87">
        <v>452</v>
      </c>
      <c r="F65" s="10">
        <f>ROUND((D65*E65),2)</f>
        <v>0</v>
      </c>
    </row>
    <row r="66" spans="1:6" s="2" customFormat="1" x14ac:dyDescent="0.2">
      <c r="A66" s="52"/>
      <c r="B66" s="82" t="s">
        <v>85</v>
      </c>
      <c r="C66" s="83" t="s">
        <v>18</v>
      </c>
      <c r="D66" s="80"/>
      <c r="E66" s="84">
        <v>1155</v>
      </c>
      <c r="F66" s="10">
        <f>ROUND((D66*E66),2)</f>
        <v>0</v>
      </c>
    </row>
    <row r="67" spans="1:6" s="2" customFormat="1" x14ac:dyDescent="0.2">
      <c r="A67" s="52"/>
      <c r="B67" s="82" t="s">
        <v>86</v>
      </c>
      <c r="C67" s="83" t="s">
        <v>87</v>
      </c>
      <c r="D67" s="80">
        <v>100</v>
      </c>
      <c r="E67" s="84">
        <v>140.97</v>
      </c>
      <c r="F67" s="10">
        <f>ROUND((D67*E67),2)</f>
        <v>14097</v>
      </c>
    </row>
    <row r="68" spans="1:6" s="2" customFormat="1" ht="12.75" customHeight="1" x14ac:dyDescent="0.2">
      <c r="A68" s="52"/>
      <c r="B68" s="79" t="s">
        <v>88</v>
      </c>
      <c r="C68" s="88"/>
      <c r="D68" s="89">
        <f>D69</f>
        <v>1</v>
      </c>
      <c r="E68" s="54">
        <f>ROUND(F68/D68,2)</f>
        <v>19956</v>
      </c>
      <c r="F68" s="10">
        <f>ROUND(SUM(F56:F67),2)</f>
        <v>19956</v>
      </c>
    </row>
    <row r="69" spans="1:6" s="2" customFormat="1" ht="12.75" customHeight="1" x14ac:dyDescent="0.2">
      <c r="A69" s="52"/>
      <c r="B69" s="52" t="s">
        <v>64</v>
      </c>
      <c r="C69" s="88" t="s">
        <v>18</v>
      </c>
      <c r="D69" s="89">
        <f>ÁREAS!$D$81</f>
        <v>1</v>
      </c>
      <c r="E69" s="59">
        <f>ROUND(E68,2)</f>
        <v>19956</v>
      </c>
      <c r="F69" s="59">
        <f>ROUND((D69*E69),2)</f>
        <v>19956</v>
      </c>
    </row>
    <row r="70" spans="1:6" s="2" customFormat="1" ht="12.75" customHeight="1" x14ac:dyDescent="0.2">
      <c r="A70" s="73"/>
      <c r="B70" s="90"/>
      <c r="C70" s="91"/>
      <c r="D70" s="92"/>
      <c r="E70" s="93"/>
      <c r="F70" s="94"/>
    </row>
    <row r="71" spans="1:6" s="2" customFormat="1" ht="12.75" customHeight="1" x14ac:dyDescent="0.2">
      <c r="A71" s="256">
        <f>'P. PREÇO'!$A$13</f>
        <v>6</v>
      </c>
      <c r="B71" s="252" t="s">
        <v>89</v>
      </c>
      <c r="C71" s="257" t="s">
        <v>1</v>
      </c>
      <c r="D71" s="253" t="s">
        <v>34</v>
      </c>
      <c r="E71" s="254" t="s">
        <v>35</v>
      </c>
      <c r="F71" s="254"/>
    </row>
    <row r="72" spans="1:6" s="2" customFormat="1" ht="12.75" customHeight="1" x14ac:dyDescent="0.2">
      <c r="A72" s="256"/>
      <c r="B72" s="252"/>
      <c r="C72" s="257"/>
      <c r="D72" s="253"/>
      <c r="E72" s="75" t="s">
        <v>36</v>
      </c>
      <c r="F72" s="76" t="s">
        <v>37</v>
      </c>
    </row>
    <row r="73" spans="1:6" s="2" customFormat="1" ht="12.75" customHeight="1" x14ac:dyDescent="0.2">
      <c r="A73" s="52"/>
      <c r="B73" s="9" t="s">
        <v>90</v>
      </c>
      <c r="C73" s="83" t="s">
        <v>4</v>
      </c>
      <c r="D73" s="20">
        <f>D77</f>
        <v>1129.1600000000001</v>
      </c>
      <c r="E73" s="95">
        <v>0.71</v>
      </c>
      <c r="F73" s="10">
        <f>ROUND((D73*E73),2)</f>
        <v>801.7</v>
      </c>
    </row>
    <row r="74" spans="1:6" s="2" customFormat="1" ht="12.75" customHeight="1" x14ac:dyDescent="0.2">
      <c r="A74" s="52"/>
      <c r="B74" s="9" t="s">
        <v>91</v>
      </c>
      <c r="C74" s="83" t="s">
        <v>4</v>
      </c>
      <c r="D74" s="20"/>
      <c r="E74" s="95">
        <v>0.65</v>
      </c>
      <c r="F74" s="10">
        <f>ROUND((D74*E74),2)</f>
        <v>0</v>
      </c>
    </row>
    <row r="75" spans="1:6" s="2" customFormat="1" ht="12.75" customHeight="1" x14ac:dyDescent="0.2">
      <c r="A75" s="52"/>
      <c r="B75" s="26" t="s">
        <v>92</v>
      </c>
      <c r="C75" s="83" t="s">
        <v>4</v>
      </c>
      <c r="D75" s="20"/>
      <c r="E75" s="96">
        <v>0.54</v>
      </c>
      <c r="F75" s="10">
        <f>ROUND((D75*E75),2)</f>
        <v>0</v>
      </c>
    </row>
    <row r="76" spans="1:6" s="2" customFormat="1" ht="12.75" customHeight="1" x14ac:dyDescent="0.2">
      <c r="A76" s="52"/>
      <c r="B76" s="9" t="s">
        <v>93</v>
      </c>
      <c r="C76" s="83" t="s">
        <v>4</v>
      </c>
      <c r="D76" s="20"/>
      <c r="E76" s="95">
        <v>0.49</v>
      </c>
      <c r="F76" s="10">
        <f>ROUND((D76*E76),2)</f>
        <v>0</v>
      </c>
    </row>
    <row r="77" spans="1:6" s="2" customFormat="1" ht="12.75" customHeight="1" x14ac:dyDescent="0.2">
      <c r="A77" s="52"/>
      <c r="B77" s="97" t="s">
        <v>88</v>
      </c>
      <c r="C77" s="83"/>
      <c r="D77" s="89">
        <f>ÁREAS!$D$6</f>
        <v>1129.1600000000001</v>
      </c>
      <c r="E77" s="54">
        <f>ROUND(F77/D77,2)</f>
        <v>1.42</v>
      </c>
      <c r="F77" s="10">
        <f>IF(ROUND(SUM(F73:F76),2)&gt;1240,SUM(F73:F76),1600)</f>
        <v>1600</v>
      </c>
    </row>
    <row r="78" spans="1:6" s="2" customFormat="1" ht="12.75" customHeight="1" x14ac:dyDescent="0.2">
      <c r="A78" s="52"/>
      <c r="B78" s="9" t="s">
        <v>94</v>
      </c>
      <c r="C78" s="9" t="s">
        <v>16</v>
      </c>
      <c r="D78" s="89"/>
      <c r="E78" s="87">
        <v>7424</v>
      </c>
      <c r="F78" s="10">
        <f>ROUND((D78*E78),2)</f>
        <v>0</v>
      </c>
    </row>
    <row r="79" spans="1:6" s="2" customFormat="1" ht="12.75" customHeight="1" x14ac:dyDescent="0.2">
      <c r="A79" s="52"/>
      <c r="B79" s="47" t="s">
        <v>64</v>
      </c>
      <c r="C79" s="83" t="s">
        <v>4</v>
      </c>
      <c r="D79" s="20">
        <f>D77</f>
        <v>1129.1600000000001</v>
      </c>
      <c r="E79" s="59">
        <f>ROUND(E77,2)</f>
        <v>1.42</v>
      </c>
      <c r="F79" s="12">
        <f>ROUND(D79*E79,2)</f>
        <v>1603.41</v>
      </c>
    </row>
    <row r="80" spans="1:6" s="2" customFormat="1" ht="12.75" customHeight="1" x14ac:dyDescent="0.2">
      <c r="A80" s="73"/>
      <c r="B80" s="90"/>
      <c r="C80" s="91"/>
      <c r="D80" s="92"/>
      <c r="E80" s="93"/>
      <c r="F80" s="94"/>
    </row>
    <row r="81" spans="1:6" s="2" customFormat="1" ht="12.75" customHeight="1" x14ac:dyDescent="0.2">
      <c r="A81" s="258">
        <f>'P. PREÇO'!$A$14</f>
        <v>7</v>
      </c>
      <c r="B81" s="249" t="s">
        <v>95</v>
      </c>
      <c r="C81" s="250" t="s">
        <v>1</v>
      </c>
      <c r="D81" s="250" t="s">
        <v>34</v>
      </c>
      <c r="E81" s="251" t="s">
        <v>35</v>
      </c>
      <c r="F81" s="251"/>
    </row>
    <row r="82" spans="1:6" s="2" customFormat="1" x14ac:dyDescent="0.2">
      <c r="A82" s="258"/>
      <c r="B82" s="249"/>
      <c r="C82" s="250"/>
      <c r="D82" s="250"/>
      <c r="E82" s="60" t="s">
        <v>36</v>
      </c>
      <c r="F82" s="61" t="s">
        <v>37</v>
      </c>
    </row>
    <row r="83" spans="1:6" s="2" customFormat="1" ht="15" customHeight="1" x14ac:dyDescent="0.2">
      <c r="A83" s="52"/>
      <c r="B83" s="26" t="s">
        <v>96</v>
      </c>
      <c r="C83" s="9" t="s">
        <v>4</v>
      </c>
      <c r="D83" s="98">
        <v>623.04999999999995</v>
      </c>
      <c r="E83" s="99">
        <v>1.19</v>
      </c>
      <c r="F83" s="10">
        <f>ROUND((D83*E83),2)</f>
        <v>741.43</v>
      </c>
    </row>
    <row r="84" spans="1:6" s="2" customFormat="1" x14ac:dyDescent="0.2">
      <c r="A84" s="52"/>
      <c r="B84" s="9" t="s">
        <v>97</v>
      </c>
      <c r="C84" s="9" t="s">
        <v>4</v>
      </c>
      <c r="D84" s="98"/>
      <c r="E84" s="99">
        <v>1.03</v>
      </c>
      <c r="F84" s="10">
        <f>ROUND((D84*E84),2)</f>
        <v>0</v>
      </c>
    </row>
    <row r="85" spans="1:6" s="2" customFormat="1" x14ac:dyDescent="0.2">
      <c r="A85" s="52"/>
      <c r="B85" s="9" t="s">
        <v>98</v>
      </c>
      <c r="C85" s="9" t="s">
        <v>4</v>
      </c>
      <c r="D85" s="98"/>
      <c r="E85" s="99">
        <v>0.87</v>
      </c>
      <c r="F85" s="10">
        <f>ROUND((D85*E85),2)</f>
        <v>0</v>
      </c>
    </row>
    <row r="86" spans="1:6" s="2" customFormat="1" x14ac:dyDescent="0.2">
      <c r="A86" s="52"/>
      <c r="B86" s="9" t="s">
        <v>99</v>
      </c>
      <c r="C86" s="9" t="s">
        <v>4</v>
      </c>
      <c r="D86" s="63"/>
      <c r="E86" s="96">
        <v>0.76</v>
      </c>
      <c r="F86" s="10">
        <f>ROUND((D86*E86),2)</f>
        <v>0</v>
      </c>
    </row>
    <row r="87" spans="1:6" s="2" customFormat="1" x14ac:dyDescent="0.2">
      <c r="A87" s="52"/>
      <c r="B87" s="9" t="s">
        <v>14</v>
      </c>
      <c r="C87" s="63"/>
      <c r="D87" s="100">
        <f>ÁREAS!$D$90</f>
        <v>623.04999999999995</v>
      </c>
      <c r="E87" s="62">
        <f>ROUND(F87/D87,2)</f>
        <v>1.19</v>
      </c>
      <c r="F87" s="10">
        <f>ROUND(SUM(F83:F86),2)</f>
        <v>741.43</v>
      </c>
    </row>
    <row r="88" spans="1:6" s="2" customFormat="1" x14ac:dyDescent="0.2">
      <c r="A88" s="52"/>
      <c r="B88" s="9" t="s">
        <v>44</v>
      </c>
      <c r="C88" s="9" t="s">
        <v>18</v>
      </c>
      <c r="D88" s="20"/>
      <c r="E88" s="20">
        <f>ROUND(F88/D87,2)</f>
        <v>2.57</v>
      </c>
      <c r="F88" s="10">
        <f>IF(ROUND(SUM(F83:F86),2)&gt;1240,SUM(F83:F86),1600)</f>
        <v>1600</v>
      </c>
    </row>
    <row r="89" spans="1:6" s="2" customFormat="1" ht="15" customHeight="1" x14ac:dyDescent="0.2">
      <c r="A89" s="52"/>
      <c r="B89" s="9" t="s">
        <v>100</v>
      </c>
      <c r="C89" s="63"/>
      <c r="D89" s="63"/>
      <c r="E89" s="63"/>
      <c r="F89" s="101">
        <f>ÁREAS!$D$174</f>
        <v>1</v>
      </c>
    </row>
    <row r="90" spans="1:6" s="2" customFormat="1" ht="12.75" customHeight="1" x14ac:dyDescent="0.2">
      <c r="A90" s="52"/>
      <c r="B90" s="9" t="s">
        <v>94</v>
      </c>
      <c r="C90" s="9" t="s">
        <v>16</v>
      </c>
      <c r="D90" s="20"/>
      <c r="E90" s="20"/>
      <c r="F90" s="53">
        <f>E90</f>
        <v>0</v>
      </c>
    </row>
    <row r="91" spans="1:6" s="2" customFormat="1" ht="12.75" customHeight="1" x14ac:dyDescent="0.2">
      <c r="A91" s="52"/>
      <c r="B91" s="102" t="s">
        <v>55</v>
      </c>
      <c r="C91" s="47" t="s">
        <v>4</v>
      </c>
      <c r="D91" s="100">
        <f>ÁREAS!$D$90</f>
        <v>623.04999999999995</v>
      </c>
      <c r="E91" s="64">
        <f>E88</f>
        <v>2.57</v>
      </c>
      <c r="F91" s="59">
        <f>ROUND(D91*E91,2)</f>
        <v>1601.24</v>
      </c>
    </row>
    <row r="92" spans="1:6" s="2" customFormat="1" ht="12.75" customHeight="1" x14ac:dyDescent="0.2">
      <c r="A92" s="103"/>
      <c r="B92" s="104"/>
      <c r="C92" s="105"/>
      <c r="D92" s="106"/>
      <c r="E92" s="107"/>
      <c r="F92" s="108"/>
    </row>
    <row r="93" spans="1:6" s="2" customFormat="1" ht="12.75" customHeight="1" x14ac:dyDescent="0.2">
      <c r="A93" s="245">
        <f>'P. PREÇO'!$A$15</f>
        <v>8</v>
      </c>
      <c r="B93" s="252" t="s">
        <v>101</v>
      </c>
      <c r="C93" s="253" t="s">
        <v>1</v>
      </c>
      <c r="D93" s="253" t="s">
        <v>34</v>
      </c>
      <c r="E93" s="254" t="s">
        <v>35</v>
      </c>
      <c r="F93" s="254"/>
    </row>
    <row r="94" spans="1:6" s="2" customFormat="1" x14ac:dyDescent="0.2">
      <c r="A94" s="245"/>
      <c r="B94" s="252"/>
      <c r="C94" s="253"/>
      <c r="D94" s="253"/>
      <c r="E94" s="75" t="s">
        <v>36</v>
      </c>
      <c r="F94" s="76" t="s">
        <v>37</v>
      </c>
    </row>
    <row r="95" spans="1:6" s="2" customFormat="1" x14ac:dyDescent="0.2">
      <c r="A95" s="52"/>
      <c r="B95" s="9" t="s">
        <v>102</v>
      </c>
      <c r="C95" s="9" t="s">
        <v>16</v>
      </c>
      <c r="D95" s="20">
        <v>1</v>
      </c>
      <c r="E95" s="20">
        <v>4766.95</v>
      </c>
      <c r="F95" s="10">
        <f>ROUND((D95*E95),2)</f>
        <v>4766.95</v>
      </c>
    </row>
    <row r="96" spans="1:6" s="2" customFormat="1" x14ac:dyDescent="0.2">
      <c r="A96" s="52"/>
      <c r="B96" s="9" t="s">
        <v>44</v>
      </c>
      <c r="C96" s="9" t="s">
        <v>18</v>
      </c>
      <c r="D96" s="20"/>
      <c r="E96" s="20"/>
      <c r="F96" s="10">
        <f>ROUND((D96*E96),2)</f>
        <v>0</v>
      </c>
    </row>
    <row r="97" spans="1:6" s="2" customFormat="1" x14ac:dyDescent="0.2">
      <c r="A97" s="52"/>
      <c r="B97" s="9" t="s">
        <v>100</v>
      </c>
      <c r="C97" s="63"/>
      <c r="D97" s="63"/>
      <c r="E97" s="63"/>
      <c r="F97" s="101">
        <f>ÁREAS!$D$174</f>
        <v>1</v>
      </c>
    </row>
    <row r="98" spans="1:6" s="2" customFormat="1" ht="12.75" customHeight="1" x14ac:dyDescent="0.2">
      <c r="A98" s="52"/>
      <c r="B98" s="102" t="s">
        <v>55</v>
      </c>
      <c r="C98" s="102" t="s">
        <v>16</v>
      </c>
      <c r="D98" s="100">
        <f>ÁREAS!$D$93</f>
        <v>1</v>
      </c>
      <c r="E98" s="64">
        <f>E95</f>
        <v>4766.95</v>
      </c>
      <c r="F98" s="59">
        <f>ROUND((D98*E98),2)</f>
        <v>4766.95</v>
      </c>
    </row>
    <row r="99" spans="1:6" s="2" customFormat="1" x14ac:dyDescent="0.2">
      <c r="A99" s="73"/>
      <c r="B99" s="44"/>
      <c r="C99" s="109"/>
      <c r="D99" s="110"/>
      <c r="E99" s="109"/>
      <c r="F99" s="111"/>
    </row>
    <row r="100" spans="1:6" s="2" customFormat="1" ht="12.75" customHeight="1" x14ac:dyDescent="0.2">
      <c r="A100" s="245">
        <f>'P. PREÇO'!$A$16</f>
        <v>9</v>
      </c>
      <c r="B100" s="252" t="s">
        <v>103</v>
      </c>
      <c r="C100" s="253" t="s">
        <v>1</v>
      </c>
      <c r="D100" s="253" t="s">
        <v>34</v>
      </c>
      <c r="E100" s="254" t="s">
        <v>35</v>
      </c>
      <c r="F100" s="254"/>
    </row>
    <row r="101" spans="1:6" s="2" customFormat="1" ht="15" customHeight="1" x14ac:dyDescent="0.2">
      <c r="A101" s="245"/>
      <c r="B101" s="252"/>
      <c r="C101" s="253"/>
      <c r="D101" s="253"/>
      <c r="E101" s="75" t="s">
        <v>36</v>
      </c>
      <c r="F101" s="76" t="s">
        <v>37</v>
      </c>
    </row>
    <row r="102" spans="1:6" s="2" customFormat="1" x14ac:dyDescent="0.2">
      <c r="A102" s="26"/>
      <c r="B102" s="47" t="s">
        <v>104</v>
      </c>
      <c r="C102" s="77"/>
      <c r="D102" s="77"/>
      <c r="E102" s="78"/>
      <c r="F102" s="112"/>
    </row>
    <row r="103" spans="1:6" s="2" customFormat="1" ht="12.75" customHeight="1" x14ac:dyDescent="0.2">
      <c r="A103" s="52"/>
      <c r="B103" s="9" t="s">
        <v>105</v>
      </c>
      <c r="C103" s="9" t="s">
        <v>4</v>
      </c>
      <c r="D103" s="113">
        <v>500</v>
      </c>
      <c r="E103" s="114">
        <v>8.99</v>
      </c>
      <c r="F103" s="10">
        <f>ROUND((D103*E103),2)</f>
        <v>4495</v>
      </c>
    </row>
    <row r="104" spans="1:6" s="2" customFormat="1" x14ac:dyDescent="0.2">
      <c r="A104" s="52"/>
      <c r="B104" s="9" t="s">
        <v>106</v>
      </c>
      <c r="C104" s="9" t="s">
        <v>4</v>
      </c>
      <c r="D104" s="54">
        <f>D105-D103</f>
        <v>930</v>
      </c>
      <c r="E104" s="114">
        <v>7.69</v>
      </c>
      <c r="F104" s="10">
        <f>ROUND((D104*E104),2)</f>
        <v>7151.7</v>
      </c>
    </row>
    <row r="105" spans="1:6" s="2" customFormat="1" x14ac:dyDescent="0.2">
      <c r="A105" s="52"/>
      <c r="B105" s="9" t="s">
        <v>14</v>
      </c>
      <c r="C105" s="9" t="s">
        <v>4</v>
      </c>
      <c r="D105" s="115">
        <f>D108</f>
        <v>1430</v>
      </c>
      <c r="E105" s="54">
        <f>ROUND(F105/D105,2)</f>
        <v>8.14</v>
      </c>
      <c r="F105" s="10">
        <f>ROUND(SUM(F103:F104),2)</f>
        <v>11646.7</v>
      </c>
    </row>
    <row r="106" spans="1:6" s="2" customFormat="1" ht="15" customHeight="1" x14ac:dyDescent="0.2">
      <c r="A106" s="52"/>
      <c r="B106" s="9" t="s">
        <v>44</v>
      </c>
      <c r="C106" s="9" t="s">
        <v>18</v>
      </c>
      <c r="D106" s="20"/>
      <c r="E106" s="20"/>
      <c r="F106" s="10">
        <f>ROUND((D106*E106),2)</f>
        <v>0</v>
      </c>
    </row>
    <row r="107" spans="1:6" s="2" customFormat="1" x14ac:dyDescent="0.2">
      <c r="A107" s="52"/>
      <c r="B107" s="9" t="s">
        <v>100</v>
      </c>
      <c r="C107" s="63"/>
      <c r="D107" s="63"/>
      <c r="E107" s="63"/>
      <c r="F107" s="101">
        <f>ÁREAS!$D$174</f>
        <v>1</v>
      </c>
    </row>
    <row r="108" spans="1:6" s="2" customFormat="1" x14ac:dyDescent="0.2">
      <c r="A108" s="52"/>
      <c r="B108" s="102" t="s">
        <v>55</v>
      </c>
      <c r="C108" s="9" t="s">
        <v>4</v>
      </c>
      <c r="D108" s="115">
        <f>ÁREAS!$D$96</f>
        <v>1430</v>
      </c>
      <c r="E108" s="59">
        <f>ROUND(E105,2)</f>
        <v>8.14</v>
      </c>
      <c r="F108" s="59">
        <f>ROUND((D108*E108),2)</f>
        <v>11640.2</v>
      </c>
    </row>
    <row r="109" spans="1:6" s="2" customFormat="1" ht="15" customHeight="1" x14ac:dyDescent="0.2">
      <c r="A109" s="109"/>
      <c r="B109" s="116" t="s">
        <v>107</v>
      </c>
      <c r="C109" s="109"/>
      <c r="D109" s="109"/>
      <c r="E109" s="109"/>
      <c r="F109" s="111"/>
    </row>
    <row r="110" spans="1:6" s="2" customFormat="1" ht="12.75" customHeight="1" x14ac:dyDescent="0.2">
      <c r="A110" s="245">
        <f>'P. PREÇO'!$A$17</f>
        <v>10</v>
      </c>
      <c r="B110" s="246" t="s">
        <v>246</v>
      </c>
      <c r="C110" s="247" t="s">
        <v>1</v>
      </c>
      <c r="D110" s="247" t="s">
        <v>34</v>
      </c>
      <c r="E110" s="248" t="s">
        <v>35</v>
      </c>
      <c r="F110" s="248"/>
    </row>
    <row r="111" spans="1:6" s="2" customFormat="1" x14ac:dyDescent="0.2">
      <c r="A111" s="245"/>
      <c r="B111" s="246"/>
      <c r="C111" s="247"/>
      <c r="D111" s="247"/>
      <c r="E111" s="45" t="s">
        <v>36</v>
      </c>
      <c r="F111" s="46" t="s">
        <v>37</v>
      </c>
    </row>
    <row r="112" spans="1:6" s="2" customFormat="1" x14ac:dyDescent="0.2">
      <c r="A112" s="52" t="s">
        <v>108</v>
      </c>
      <c r="B112" s="117" t="s">
        <v>256</v>
      </c>
      <c r="C112" s="63"/>
      <c r="D112" s="63"/>
      <c r="E112" s="63"/>
      <c r="F112" s="101"/>
    </row>
    <row r="113" spans="1:6" s="2" customFormat="1" x14ac:dyDescent="0.2">
      <c r="A113" s="52"/>
      <c r="B113" s="9" t="s">
        <v>105</v>
      </c>
      <c r="C113" s="9" t="s">
        <v>4</v>
      </c>
      <c r="D113" s="113">
        <v>500</v>
      </c>
      <c r="E113" s="114">
        <v>6.28</v>
      </c>
      <c r="F113" s="10">
        <f>ROUND((D113*E113),2)</f>
        <v>3140</v>
      </c>
    </row>
    <row r="114" spans="1:6" s="2" customFormat="1" x14ac:dyDescent="0.2">
      <c r="A114" s="52"/>
      <c r="B114" s="9" t="s">
        <v>106</v>
      </c>
      <c r="C114" s="9" t="s">
        <v>4</v>
      </c>
      <c r="D114" s="113">
        <f>D115-D113</f>
        <v>1275.6499999999999</v>
      </c>
      <c r="E114" s="114">
        <v>5.09</v>
      </c>
      <c r="F114" s="10">
        <f>ROUND((D114*E114),2)</f>
        <v>6493.06</v>
      </c>
    </row>
    <row r="115" spans="1:6" s="2" customFormat="1" x14ac:dyDescent="0.2">
      <c r="A115" s="52"/>
      <c r="B115" s="9" t="s">
        <v>14</v>
      </c>
      <c r="C115" s="9" t="s">
        <v>4</v>
      </c>
      <c r="D115" s="20">
        <f>ÁREAS!D104</f>
        <v>1775.6499999999999</v>
      </c>
      <c r="E115" s="54">
        <f>ROUND(F115/D115,2)</f>
        <v>5.43</v>
      </c>
      <c r="F115" s="10">
        <f>ROUND(SUM(F113:F114),2)</f>
        <v>9633.06</v>
      </c>
    </row>
    <row r="116" spans="1:6" s="2" customFormat="1" x14ac:dyDescent="0.2">
      <c r="A116" s="52"/>
      <c r="B116" s="9" t="s">
        <v>44</v>
      </c>
      <c r="C116" s="9" t="s">
        <v>18</v>
      </c>
      <c r="D116" s="20"/>
      <c r="E116" s="20"/>
      <c r="F116" s="10">
        <f>ROUND((D116*E116),2)</f>
        <v>0</v>
      </c>
    </row>
    <row r="117" spans="1:6" s="2" customFormat="1" x14ac:dyDescent="0.2">
      <c r="A117" s="52"/>
      <c r="B117" s="9" t="s">
        <v>100</v>
      </c>
      <c r="C117" s="63"/>
      <c r="D117" s="63"/>
      <c r="E117" s="63"/>
      <c r="F117" s="101">
        <f>ÁREAS!$D$174</f>
        <v>1</v>
      </c>
    </row>
    <row r="118" spans="1:6" s="2" customFormat="1" x14ac:dyDescent="0.2">
      <c r="A118" s="52"/>
      <c r="B118" s="102" t="s">
        <v>44</v>
      </c>
      <c r="C118" s="9" t="s">
        <v>4</v>
      </c>
      <c r="D118" s="115">
        <f>D115</f>
        <v>1775.6499999999999</v>
      </c>
      <c r="E118" s="59">
        <f>ROUND(E115,2)</f>
        <v>5.43</v>
      </c>
      <c r="F118" s="59">
        <f>ROUND((D118*E118),2)</f>
        <v>9641.7800000000007</v>
      </c>
    </row>
    <row r="119" spans="1:6" s="2" customFormat="1" x14ac:dyDescent="0.2">
      <c r="A119" s="52"/>
      <c r="B119" s="102"/>
      <c r="C119" s="63"/>
      <c r="D119" s="63"/>
      <c r="E119" s="63"/>
      <c r="F119" s="118"/>
    </row>
    <row r="120" spans="1:6" s="2" customFormat="1" ht="41.45" customHeight="1" x14ac:dyDescent="0.2">
      <c r="A120" s="52" t="s">
        <v>109</v>
      </c>
      <c r="B120" s="47" t="s">
        <v>257</v>
      </c>
      <c r="C120" s="63"/>
      <c r="D120" s="63"/>
      <c r="E120" s="63"/>
      <c r="F120" s="101"/>
    </row>
    <row r="121" spans="1:6" s="2" customFormat="1" x14ac:dyDescent="0.2">
      <c r="A121" s="52"/>
      <c r="B121" s="9" t="s">
        <v>105</v>
      </c>
      <c r="C121" s="9" t="s">
        <v>4</v>
      </c>
      <c r="D121" s="113">
        <f>D123</f>
        <v>292.59999999999997</v>
      </c>
      <c r="E121" s="114">
        <v>19.29</v>
      </c>
      <c r="F121" s="10">
        <f>ROUND((D121*E121),2)</f>
        <v>5644.25</v>
      </c>
    </row>
    <row r="122" spans="1:6" s="2" customFormat="1" x14ac:dyDescent="0.2">
      <c r="A122" s="52"/>
      <c r="B122" s="9" t="s">
        <v>106</v>
      </c>
      <c r="C122" s="9" t="s">
        <v>4</v>
      </c>
      <c r="D122" s="113"/>
      <c r="E122" s="114">
        <v>15.39</v>
      </c>
      <c r="F122" s="10">
        <f>ROUND((D122*E122),2)</f>
        <v>0</v>
      </c>
    </row>
    <row r="123" spans="1:6" s="2" customFormat="1" x14ac:dyDescent="0.2">
      <c r="A123" s="52"/>
      <c r="B123" s="9" t="s">
        <v>14</v>
      </c>
      <c r="C123" s="9" t="s">
        <v>4</v>
      </c>
      <c r="D123" s="115">
        <f>ÁREAS!D107</f>
        <v>292.59999999999997</v>
      </c>
      <c r="E123" s="54">
        <f>ROUND(F123/D123,2)</f>
        <v>19.29</v>
      </c>
      <c r="F123" s="196">
        <f>ROUND(SUM(F121:F122),2)</f>
        <v>5644.25</v>
      </c>
    </row>
    <row r="124" spans="1:6" s="2" customFormat="1" x14ac:dyDescent="0.2">
      <c r="A124" s="52"/>
      <c r="B124" s="9" t="s">
        <v>44</v>
      </c>
      <c r="C124" s="9" t="s">
        <v>18</v>
      </c>
      <c r="D124" s="20"/>
      <c r="E124" s="20"/>
      <c r="F124" s="10">
        <f>ROUND((D124*E124),2)</f>
        <v>0</v>
      </c>
    </row>
    <row r="125" spans="1:6" s="2" customFormat="1" x14ac:dyDescent="0.2">
      <c r="A125" s="52"/>
      <c r="B125" s="9" t="s">
        <v>100</v>
      </c>
      <c r="C125" s="63"/>
      <c r="D125" s="63"/>
      <c r="E125" s="63"/>
      <c r="F125" s="101">
        <f>ÁREAS!$D$174</f>
        <v>1</v>
      </c>
    </row>
    <row r="126" spans="1:6" s="2" customFormat="1" x14ac:dyDescent="0.2">
      <c r="A126" s="206"/>
      <c r="B126" s="201" t="s">
        <v>44</v>
      </c>
      <c r="C126" s="209" t="s">
        <v>4</v>
      </c>
      <c r="D126" s="210">
        <f>D123</f>
        <v>292.59999999999997</v>
      </c>
      <c r="E126" s="211">
        <f>E123</f>
        <v>19.29</v>
      </c>
      <c r="F126" s="212">
        <f>D126*E126</f>
        <v>5644.253999999999</v>
      </c>
    </row>
    <row r="127" spans="1:6" s="2" customFormat="1" x14ac:dyDescent="0.2">
      <c r="A127" s="52"/>
      <c r="B127" s="9"/>
      <c r="C127" s="63"/>
      <c r="D127" s="63"/>
      <c r="E127" s="63"/>
      <c r="F127" s="101"/>
    </row>
    <row r="128" spans="1:6" s="2" customFormat="1" x14ac:dyDescent="0.2">
      <c r="A128" s="52" t="s">
        <v>245</v>
      </c>
      <c r="B128" s="201" t="s">
        <v>258</v>
      </c>
      <c r="C128" s="9"/>
      <c r="D128" s="63"/>
      <c r="E128" s="63"/>
      <c r="F128" s="101"/>
    </row>
    <row r="129" spans="1:6" s="2" customFormat="1" ht="25.5" x14ac:dyDescent="0.2">
      <c r="A129" s="52"/>
      <c r="B129" s="26" t="s">
        <v>259</v>
      </c>
      <c r="C129" s="182" t="s">
        <v>4</v>
      </c>
      <c r="D129" s="202">
        <v>10</v>
      </c>
      <c r="E129" s="120">
        <f>F129/D129</f>
        <v>136.5</v>
      </c>
      <c r="F129" s="203">
        <f>4095/3</f>
        <v>1365</v>
      </c>
    </row>
    <row r="130" spans="1:6" s="2" customFormat="1" x14ac:dyDescent="0.2">
      <c r="A130" s="52"/>
      <c r="B130" s="26" t="s">
        <v>260</v>
      </c>
      <c r="C130" s="182"/>
      <c r="D130" s="202"/>
      <c r="E130" s="120"/>
      <c r="F130" s="101">
        <v>1</v>
      </c>
    </row>
    <row r="131" spans="1:6" s="2" customFormat="1" x14ac:dyDescent="0.2">
      <c r="A131" s="206"/>
      <c r="B131" s="204" t="s">
        <v>44</v>
      </c>
      <c r="C131" s="182" t="s">
        <v>4</v>
      </c>
      <c r="D131" s="205">
        <v>10</v>
      </c>
      <c r="E131" s="207">
        <v>136.5</v>
      </c>
      <c r="F131" s="208">
        <f>D131*E131</f>
        <v>1365</v>
      </c>
    </row>
    <row r="132" spans="1:6" s="2" customFormat="1" x14ac:dyDescent="0.2">
      <c r="A132" s="52"/>
      <c r="B132" s="204"/>
      <c r="C132" s="182"/>
      <c r="D132" s="202"/>
      <c r="E132" s="120"/>
      <c r="F132" s="203"/>
    </row>
    <row r="133" spans="1:6" s="2" customFormat="1" x14ac:dyDescent="0.2">
      <c r="A133" s="52"/>
      <c r="B133" s="102"/>
      <c r="C133" s="63"/>
      <c r="D133" s="63"/>
      <c r="E133" s="63"/>
      <c r="F133" s="118"/>
    </row>
    <row r="134" spans="1:6" s="2" customFormat="1" ht="12.75" customHeight="1" x14ac:dyDescent="0.2">
      <c r="A134" s="52"/>
      <c r="B134" s="102" t="s">
        <v>55</v>
      </c>
      <c r="C134" s="9" t="s">
        <v>4</v>
      </c>
      <c r="D134" s="115"/>
      <c r="E134" s="64"/>
      <c r="F134" s="118">
        <f>ROUND((F118+F123+F131),2)</f>
        <v>16651.03</v>
      </c>
    </row>
    <row r="135" spans="1:6" s="2" customFormat="1" ht="12.75" customHeight="1" x14ac:dyDescent="0.2">
      <c r="A135" s="73"/>
      <c r="B135" s="44"/>
      <c r="C135" s="127"/>
      <c r="D135" s="110"/>
      <c r="E135" s="200"/>
      <c r="F135" s="111"/>
    </row>
    <row r="136" spans="1:6" s="2" customFormat="1" ht="12.75" customHeight="1" x14ac:dyDescent="0.2">
      <c r="A136" s="245">
        <f>'P. PREÇO'!A21</f>
        <v>11</v>
      </c>
      <c r="B136" s="246" t="s">
        <v>110</v>
      </c>
      <c r="C136" s="247" t="s">
        <v>1</v>
      </c>
      <c r="D136" s="247" t="s">
        <v>34</v>
      </c>
      <c r="E136" s="248" t="s">
        <v>35</v>
      </c>
      <c r="F136" s="248"/>
    </row>
    <row r="137" spans="1:6" s="2" customFormat="1" ht="12.75" customHeight="1" x14ac:dyDescent="0.2">
      <c r="A137" s="245"/>
      <c r="B137" s="246"/>
      <c r="C137" s="247"/>
      <c r="D137" s="247"/>
      <c r="E137" s="45" t="s">
        <v>36</v>
      </c>
      <c r="F137" s="46" t="s">
        <v>37</v>
      </c>
    </row>
    <row r="138" spans="1:6" s="2" customFormat="1" x14ac:dyDescent="0.2">
      <c r="A138" s="52"/>
      <c r="B138" s="48" t="s">
        <v>111</v>
      </c>
      <c r="C138" s="49"/>
      <c r="D138" s="49"/>
      <c r="E138" s="50"/>
      <c r="F138" s="51"/>
    </row>
    <row r="139" spans="1:6" s="2" customFormat="1" x14ac:dyDescent="0.2">
      <c r="A139" s="52"/>
      <c r="B139" s="9" t="s">
        <v>105</v>
      </c>
      <c r="C139" s="9" t="s">
        <v>4</v>
      </c>
      <c r="D139" s="113">
        <v>500</v>
      </c>
      <c r="E139" s="114">
        <v>2.38</v>
      </c>
      <c r="F139" s="10">
        <f>ROUND((D139*E139),2)</f>
        <v>1190</v>
      </c>
    </row>
    <row r="140" spans="1:6" s="2" customFormat="1" x14ac:dyDescent="0.2">
      <c r="A140" s="52"/>
      <c r="B140" s="9" t="s">
        <v>106</v>
      </c>
      <c r="C140" s="9" t="s">
        <v>4</v>
      </c>
      <c r="D140" s="54">
        <f>D141-D139</f>
        <v>350</v>
      </c>
      <c r="E140" s="114">
        <v>1.95</v>
      </c>
      <c r="F140" s="10">
        <f>ROUND((D140*E140),2)</f>
        <v>682.5</v>
      </c>
    </row>
    <row r="141" spans="1:6" s="2" customFormat="1" x14ac:dyDescent="0.2">
      <c r="A141" s="52"/>
      <c r="B141" s="9" t="s">
        <v>14</v>
      </c>
      <c r="C141" s="9" t="s">
        <v>4</v>
      </c>
      <c r="D141" s="20">
        <f>ÁREAS!$D$112</f>
        <v>850</v>
      </c>
      <c r="E141" s="54">
        <f>ROUND(F141/D141,2)</f>
        <v>2.2000000000000002</v>
      </c>
      <c r="F141" s="10">
        <f>ROUND(SUM(F139:F140),2)</f>
        <v>1872.5</v>
      </c>
    </row>
    <row r="142" spans="1:6" s="2" customFormat="1" x14ac:dyDescent="0.2">
      <c r="A142" s="52"/>
      <c r="B142" s="9" t="s">
        <v>44</v>
      </c>
      <c r="C142" s="9" t="s">
        <v>18</v>
      </c>
      <c r="D142" s="20"/>
      <c r="E142" s="20"/>
      <c r="F142" s="10">
        <f>ROUND((D142*E142),2)</f>
        <v>0</v>
      </c>
    </row>
    <row r="143" spans="1:6" s="2" customFormat="1" ht="15" customHeight="1" x14ac:dyDescent="0.2">
      <c r="A143" s="52"/>
      <c r="B143" s="9" t="s">
        <v>100</v>
      </c>
      <c r="C143" s="9"/>
      <c r="D143" s="20"/>
      <c r="E143" s="63"/>
      <c r="F143" s="101">
        <f>ÁREAS!$D$174</f>
        <v>1</v>
      </c>
    </row>
    <row r="144" spans="1:6" s="2" customFormat="1" ht="15" customHeight="1" x14ac:dyDescent="0.2">
      <c r="A144" s="52"/>
      <c r="B144" s="102" t="s">
        <v>55</v>
      </c>
      <c r="C144" s="9" t="s">
        <v>4</v>
      </c>
      <c r="D144" s="115">
        <f>ÁREAS!$D$112</f>
        <v>850</v>
      </c>
      <c r="E144" s="59">
        <f>ROUND(E141,2)</f>
        <v>2.2000000000000002</v>
      </c>
      <c r="F144" s="118">
        <f>ROUND((D144*E144),2)</f>
        <v>1870</v>
      </c>
    </row>
    <row r="145" spans="1:6" s="2" customFormat="1" ht="15" customHeight="1" x14ac:dyDescent="0.2">
      <c r="A145" s="109"/>
      <c r="B145" s="44"/>
      <c r="C145" s="109"/>
      <c r="D145" s="109"/>
      <c r="E145" s="109"/>
      <c r="F145" s="111"/>
    </row>
    <row r="146" spans="1:6" s="2" customFormat="1" ht="15" customHeight="1" x14ac:dyDescent="0.2">
      <c r="A146" s="255">
        <f>'P. PREÇO'!$A$22</f>
        <v>12</v>
      </c>
      <c r="B146" s="246" t="s">
        <v>112</v>
      </c>
      <c r="C146" s="247" t="s">
        <v>1</v>
      </c>
      <c r="D146" s="247" t="s">
        <v>34</v>
      </c>
      <c r="E146" s="248" t="s">
        <v>35</v>
      </c>
      <c r="F146" s="248"/>
    </row>
    <row r="147" spans="1:6" s="2" customFormat="1" ht="15" customHeight="1" x14ac:dyDescent="0.2">
      <c r="A147" s="255"/>
      <c r="B147" s="246"/>
      <c r="C147" s="247"/>
      <c r="D147" s="247"/>
      <c r="E147" s="45" t="s">
        <v>36</v>
      </c>
      <c r="F147" s="46" t="s">
        <v>37</v>
      </c>
    </row>
    <row r="148" spans="1:6" s="2" customFormat="1" ht="15" customHeight="1" x14ac:dyDescent="0.2">
      <c r="A148" s="63"/>
      <c r="B148" s="9" t="s">
        <v>105</v>
      </c>
      <c r="C148" s="9" t="s">
        <v>4</v>
      </c>
      <c r="D148" s="113">
        <v>500</v>
      </c>
      <c r="E148" s="114">
        <v>1.36</v>
      </c>
      <c r="F148" s="10">
        <f>ROUND((D148*E148),2)</f>
        <v>680</v>
      </c>
    </row>
    <row r="149" spans="1:6" s="2" customFormat="1" ht="15" customHeight="1" x14ac:dyDescent="0.2">
      <c r="A149" s="63"/>
      <c r="B149" s="9" t="s">
        <v>106</v>
      </c>
      <c r="C149" s="9" t="s">
        <v>4</v>
      </c>
      <c r="D149" s="119">
        <f>D150-D148</f>
        <v>350</v>
      </c>
      <c r="E149" s="114">
        <v>1.1399999999999999</v>
      </c>
      <c r="F149" s="10">
        <f>ROUND((D149*E149),2)</f>
        <v>399</v>
      </c>
    </row>
    <row r="150" spans="1:6" s="2" customFormat="1" ht="15" customHeight="1" x14ac:dyDescent="0.2">
      <c r="A150" s="63"/>
      <c r="B150" s="9" t="s">
        <v>14</v>
      </c>
      <c r="C150" s="9" t="s">
        <v>4</v>
      </c>
      <c r="D150" s="119">
        <f>ÁREAS!$D$115</f>
        <v>850</v>
      </c>
      <c r="E150" s="54">
        <f>ROUND(F150/D150,2)</f>
        <v>1.27</v>
      </c>
      <c r="F150" s="10">
        <f>ROUND(SUM(F148:F149),2)</f>
        <v>1079</v>
      </c>
    </row>
    <row r="151" spans="1:6" s="2" customFormat="1" ht="15" customHeight="1" x14ac:dyDescent="0.2">
      <c r="A151" s="63"/>
      <c r="B151" s="9" t="s">
        <v>44</v>
      </c>
      <c r="C151" s="9" t="s">
        <v>18</v>
      </c>
      <c r="D151" s="20"/>
      <c r="E151" s="20">
        <f>ROUND(F151/D150,2)</f>
        <v>1.88</v>
      </c>
      <c r="F151" s="10">
        <f>IF(ROUND(SUM(F148:F149),2)&gt;1240,SUM(F148:F149),1600)</f>
        <v>1600</v>
      </c>
    </row>
    <row r="152" spans="1:6" s="2" customFormat="1" ht="15" customHeight="1" x14ac:dyDescent="0.2">
      <c r="A152" s="63"/>
      <c r="B152" s="9" t="s">
        <v>100</v>
      </c>
      <c r="C152" s="63"/>
      <c r="D152" s="63"/>
      <c r="E152" s="63"/>
      <c r="F152" s="101">
        <f>ÁREAS!$D$174</f>
        <v>1</v>
      </c>
    </row>
    <row r="153" spans="1:6" s="2" customFormat="1" ht="12.75" customHeight="1" x14ac:dyDescent="0.2">
      <c r="A153" s="120"/>
      <c r="B153" s="102" t="s">
        <v>55</v>
      </c>
      <c r="C153" s="9" t="s">
        <v>4</v>
      </c>
      <c r="D153" s="115">
        <f>ÁREAS!$D$115</f>
        <v>850</v>
      </c>
      <c r="E153" s="59">
        <f>E151</f>
        <v>1.88</v>
      </c>
      <c r="F153" s="118">
        <f>ROUND((D153*E153),2)</f>
        <v>1598</v>
      </c>
    </row>
    <row r="154" spans="1:6" s="2" customFormat="1" x14ac:dyDescent="0.2">
      <c r="A154" s="109"/>
      <c r="B154" s="44"/>
      <c r="C154" s="109"/>
      <c r="D154" s="109"/>
      <c r="E154" s="109"/>
      <c r="F154" s="111"/>
    </row>
    <row r="155" spans="1:6" s="2" customFormat="1" ht="12.75" customHeight="1" x14ac:dyDescent="0.2">
      <c r="A155" s="255">
        <f>'P. PREÇO'!$A$23</f>
        <v>13</v>
      </c>
      <c r="B155" s="246" t="s">
        <v>113</v>
      </c>
      <c r="C155" s="247" t="s">
        <v>1</v>
      </c>
      <c r="D155" s="247" t="s">
        <v>34</v>
      </c>
      <c r="E155" s="248" t="s">
        <v>35</v>
      </c>
      <c r="F155" s="248"/>
    </row>
    <row r="156" spans="1:6" s="2" customFormat="1" x14ac:dyDescent="0.2">
      <c r="A156" s="255"/>
      <c r="B156" s="246"/>
      <c r="C156" s="247"/>
      <c r="D156" s="247"/>
      <c r="E156" s="45" t="s">
        <v>36</v>
      </c>
      <c r="F156" s="46" t="s">
        <v>37</v>
      </c>
    </row>
    <row r="157" spans="1:6" s="2" customFormat="1" x14ac:dyDescent="0.2">
      <c r="A157" s="63"/>
      <c r="B157" s="9" t="s">
        <v>105</v>
      </c>
      <c r="C157" s="9" t="s">
        <v>4</v>
      </c>
      <c r="D157" s="113">
        <v>500</v>
      </c>
      <c r="E157" s="114">
        <v>1.36</v>
      </c>
      <c r="F157" s="10">
        <f>ROUND((D157*E157),2)</f>
        <v>680</v>
      </c>
    </row>
    <row r="158" spans="1:6" s="2" customFormat="1" x14ac:dyDescent="0.2">
      <c r="A158" s="63"/>
      <c r="B158" s="9" t="s">
        <v>106</v>
      </c>
      <c r="C158" s="9" t="s">
        <v>4</v>
      </c>
      <c r="D158" s="119">
        <f>D159-D157</f>
        <v>350</v>
      </c>
      <c r="E158" s="114">
        <v>1.1399999999999999</v>
      </c>
      <c r="F158" s="10">
        <f>ROUND((D158*E158),2)</f>
        <v>399</v>
      </c>
    </row>
    <row r="159" spans="1:6" s="2" customFormat="1" x14ac:dyDescent="0.2">
      <c r="A159" s="63"/>
      <c r="B159" s="9" t="s">
        <v>14</v>
      </c>
      <c r="C159" s="9" t="s">
        <v>4</v>
      </c>
      <c r="D159" s="119">
        <f>ÁREAS!$D$118</f>
        <v>850</v>
      </c>
      <c r="E159" s="54">
        <f>ROUND(F159/D159,2)</f>
        <v>1.27</v>
      </c>
      <c r="F159" s="10">
        <f>ROUND(SUM(F157:F158),2)</f>
        <v>1079</v>
      </c>
    </row>
    <row r="160" spans="1:6" s="2" customFormat="1" x14ac:dyDescent="0.2">
      <c r="A160" s="63"/>
      <c r="B160" s="9" t="s">
        <v>44</v>
      </c>
      <c r="C160" s="9" t="s">
        <v>18</v>
      </c>
      <c r="D160" s="20"/>
      <c r="E160" s="20">
        <f>ROUND(F160/D159,2)</f>
        <v>1.88</v>
      </c>
      <c r="F160" s="10">
        <f>IF(ROUND(SUM(F157:F158),2)&gt;1240,SUM(F157:F158),1600)</f>
        <v>1600</v>
      </c>
    </row>
    <row r="161" spans="1:6" s="2" customFormat="1" x14ac:dyDescent="0.2">
      <c r="A161" s="63"/>
      <c r="B161" s="9" t="s">
        <v>100</v>
      </c>
      <c r="C161" s="63"/>
      <c r="D161" s="63"/>
      <c r="E161" s="63"/>
      <c r="F161" s="101">
        <f>ÁREAS!$D$174</f>
        <v>1</v>
      </c>
    </row>
    <row r="162" spans="1:6" s="2" customFormat="1" x14ac:dyDescent="0.2">
      <c r="A162" s="120"/>
      <c r="B162" s="102" t="s">
        <v>55</v>
      </c>
      <c r="C162" s="9" t="s">
        <v>4</v>
      </c>
      <c r="D162" s="119">
        <f>ÁREAS!$D$118</f>
        <v>850</v>
      </c>
      <c r="E162" s="59">
        <f>E160</f>
        <v>1.88</v>
      </c>
      <c r="F162" s="118">
        <f>ROUND((D162*E162),2)</f>
        <v>1598</v>
      </c>
    </row>
    <row r="163" spans="1:6" s="2" customFormat="1" x14ac:dyDescent="0.2">
      <c r="A163" s="109"/>
      <c r="B163" s="44"/>
      <c r="C163" s="109"/>
      <c r="D163" s="109"/>
      <c r="E163" s="109"/>
      <c r="F163" s="111"/>
    </row>
    <row r="164" spans="1:6" s="2" customFormat="1" ht="12.75" customHeight="1" x14ac:dyDescent="0.2">
      <c r="A164" s="245">
        <f>'P. PREÇO'!$A$24</f>
        <v>14</v>
      </c>
      <c r="B164" s="246" t="s">
        <v>114</v>
      </c>
      <c r="C164" s="247" t="s">
        <v>1</v>
      </c>
      <c r="D164" s="247" t="s">
        <v>34</v>
      </c>
      <c r="E164" s="248" t="s">
        <v>35</v>
      </c>
      <c r="F164" s="248"/>
    </row>
    <row r="165" spans="1:6" s="2" customFormat="1" x14ac:dyDescent="0.2">
      <c r="A165" s="245"/>
      <c r="B165" s="246"/>
      <c r="C165" s="247"/>
      <c r="D165" s="247"/>
      <c r="E165" s="45" t="s">
        <v>36</v>
      </c>
      <c r="F165" s="46" t="s">
        <v>37</v>
      </c>
    </row>
    <row r="166" spans="1:6" s="2" customFormat="1" x14ac:dyDescent="0.2">
      <c r="A166" s="52"/>
      <c r="B166" s="48" t="s">
        <v>115</v>
      </c>
      <c r="C166" s="49"/>
      <c r="D166" s="49"/>
      <c r="E166" s="50"/>
      <c r="F166" s="51"/>
    </row>
    <row r="167" spans="1:6" s="2" customFormat="1" x14ac:dyDescent="0.2">
      <c r="A167" s="52"/>
      <c r="B167" s="9" t="s">
        <v>105</v>
      </c>
      <c r="C167" s="9" t="s">
        <v>4</v>
      </c>
      <c r="D167" s="113">
        <v>500</v>
      </c>
      <c r="E167" s="114">
        <v>3.63</v>
      </c>
      <c r="F167" s="10">
        <f>ROUND((D167*E167),2)</f>
        <v>1815</v>
      </c>
    </row>
    <row r="168" spans="1:6" s="2" customFormat="1" x14ac:dyDescent="0.2">
      <c r="A168" s="52"/>
      <c r="B168" s="9" t="s">
        <v>106</v>
      </c>
      <c r="C168" s="9" t="s">
        <v>4</v>
      </c>
      <c r="D168" s="113">
        <f>D169-D167</f>
        <v>350</v>
      </c>
      <c r="E168" s="114">
        <v>3.04</v>
      </c>
      <c r="F168" s="10">
        <f>ROUND((D168*E168),2)</f>
        <v>1064</v>
      </c>
    </row>
    <row r="169" spans="1:6" s="2" customFormat="1" x14ac:dyDescent="0.2">
      <c r="A169" s="52"/>
      <c r="B169" s="9" t="s">
        <v>14</v>
      </c>
      <c r="C169" s="9" t="s">
        <v>4</v>
      </c>
      <c r="D169" s="115">
        <f>D173</f>
        <v>850</v>
      </c>
      <c r="E169" s="54">
        <f>ROUND(F169/D169,2)</f>
        <v>3.39</v>
      </c>
      <c r="F169" s="10">
        <f>ROUND(SUM(F167:F168),2)</f>
        <v>2879</v>
      </c>
    </row>
    <row r="170" spans="1:6" s="2" customFormat="1" x14ac:dyDescent="0.2">
      <c r="A170" s="52"/>
      <c r="B170" s="9" t="s">
        <v>44</v>
      </c>
      <c r="C170" s="9" t="s">
        <v>18</v>
      </c>
      <c r="D170" s="20"/>
      <c r="E170" s="20"/>
      <c r="F170" s="10">
        <f>ROUND((D170*E170),2)</f>
        <v>0</v>
      </c>
    </row>
    <row r="171" spans="1:6" s="2" customFormat="1" ht="12.75" customHeight="1" x14ac:dyDescent="0.2">
      <c r="A171" s="52"/>
      <c r="B171" s="9" t="s">
        <v>100</v>
      </c>
      <c r="C171" s="63"/>
      <c r="D171" s="63"/>
      <c r="E171" s="63"/>
      <c r="F171" s="101">
        <f>ÁREAS!$D$174</f>
        <v>1</v>
      </c>
    </row>
    <row r="172" spans="1:6" s="2" customFormat="1" ht="12.75" customHeight="1" x14ac:dyDescent="0.2">
      <c r="A172" s="52"/>
      <c r="B172" s="102"/>
      <c r="C172" s="49"/>
      <c r="D172" s="49"/>
      <c r="E172" s="50"/>
      <c r="F172" s="118">
        <f>ROUND((D172*E172),2)</f>
        <v>0</v>
      </c>
    </row>
    <row r="173" spans="1:6" s="2" customFormat="1" x14ac:dyDescent="0.2">
      <c r="A173" s="52"/>
      <c r="B173" s="102" t="s">
        <v>55</v>
      </c>
      <c r="C173" s="9" t="s">
        <v>4</v>
      </c>
      <c r="D173" s="115">
        <f>ÁREAS!$D$121</f>
        <v>850</v>
      </c>
      <c r="E173" s="59">
        <f>E169</f>
        <v>3.39</v>
      </c>
      <c r="F173" s="118">
        <f>ROUND((D173*E173),2)</f>
        <v>2881.5</v>
      </c>
    </row>
    <row r="174" spans="1:6" s="2" customFormat="1" ht="12.75" customHeight="1" x14ac:dyDescent="0.2">
      <c r="A174" s="109"/>
      <c r="B174" s="44"/>
      <c r="C174" s="109"/>
      <c r="D174" s="109"/>
      <c r="E174" s="109"/>
      <c r="F174" s="111"/>
    </row>
    <row r="175" spans="1:6" s="2" customFormat="1" ht="15" customHeight="1" x14ac:dyDescent="0.2">
      <c r="A175" s="245">
        <f>'P. PREÇO'!$A$25</f>
        <v>15</v>
      </c>
      <c r="B175" s="252" t="s">
        <v>116</v>
      </c>
      <c r="C175" s="253" t="s">
        <v>1</v>
      </c>
      <c r="D175" s="253" t="s">
        <v>34</v>
      </c>
      <c r="E175" s="254" t="s">
        <v>35</v>
      </c>
      <c r="F175" s="254"/>
    </row>
    <row r="176" spans="1:6" s="2" customFormat="1" x14ac:dyDescent="0.2">
      <c r="A176" s="245"/>
      <c r="B176" s="252"/>
      <c r="C176" s="253"/>
      <c r="D176" s="253"/>
      <c r="E176" s="75" t="s">
        <v>36</v>
      </c>
      <c r="F176" s="76" t="s">
        <v>37</v>
      </c>
    </row>
    <row r="177" spans="1:6" s="2" customFormat="1" x14ac:dyDescent="0.2">
      <c r="A177" s="52"/>
      <c r="B177" s="47" t="s">
        <v>117</v>
      </c>
      <c r="C177" s="77"/>
      <c r="D177" s="77"/>
      <c r="E177" s="78"/>
      <c r="F177" s="112"/>
    </row>
    <row r="178" spans="1:6" s="2" customFormat="1" x14ac:dyDescent="0.2">
      <c r="A178" s="52"/>
      <c r="B178" s="9" t="s">
        <v>105</v>
      </c>
      <c r="C178" s="9" t="s">
        <v>4</v>
      </c>
      <c r="D178" s="113">
        <v>500</v>
      </c>
      <c r="E178" s="114">
        <v>2.71</v>
      </c>
      <c r="F178" s="10">
        <f>ROUND((D178*E178),2)</f>
        <v>1355</v>
      </c>
    </row>
    <row r="179" spans="1:6" s="2" customFormat="1" ht="12.75" customHeight="1" x14ac:dyDescent="0.2">
      <c r="A179" s="52"/>
      <c r="B179" s="9" t="s">
        <v>106</v>
      </c>
      <c r="C179" s="9" t="s">
        <v>4</v>
      </c>
      <c r="D179" s="113">
        <f>D180-D178</f>
        <v>350</v>
      </c>
      <c r="E179" s="114">
        <v>2.17</v>
      </c>
      <c r="F179" s="10">
        <f>ROUND((D179*E179),2)</f>
        <v>759.5</v>
      </c>
    </row>
    <row r="180" spans="1:6" s="2" customFormat="1" x14ac:dyDescent="0.2">
      <c r="A180" s="52"/>
      <c r="B180" s="9" t="s">
        <v>14</v>
      </c>
      <c r="C180" s="9" t="s">
        <v>4</v>
      </c>
      <c r="D180" s="115">
        <f>D184</f>
        <v>850</v>
      </c>
      <c r="E180" s="54">
        <f>ROUND(F180/D180,2)</f>
        <v>2.4900000000000002</v>
      </c>
      <c r="F180" s="10">
        <f>ROUND(SUM(F178:F179),2)</f>
        <v>2114.5</v>
      </c>
    </row>
    <row r="181" spans="1:6" s="2" customFormat="1" x14ac:dyDescent="0.2">
      <c r="A181" s="52"/>
      <c r="B181" s="9" t="s">
        <v>44</v>
      </c>
      <c r="C181" s="9" t="s">
        <v>18</v>
      </c>
      <c r="D181" s="20"/>
      <c r="E181" s="20"/>
      <c r="F181" s="10">
        <f>ROUND((D181*E181),2)</f>
        <v>0</v>
      </c>
    </row>
    <row r="182" spans="1:6" s="2" customFormat="1" x14ac:dyDescent="0.2">
      <c r="A182" s="52"/>
      <c r="B182" s="9" t="s">
        <v>100</v>
      </c>
      <c r="C182" s="9"/>
      <c r="D182" s="20"/>
      <c r="E182" s="63"/>
      <c r="F182" s="101">
        <f>ÁREAS!$D$174</f>
        <v>1</v>
      </c>
    </row>
    <row r="183" spans="1:6" s="2" customFormat="1" ht="10.9" customHeight="1" x14ac:dyDescent="0.2">
      <c r="A183" s="52"/>
      <c r="B183" s="102"/>
      <c r="C183" s="9"/>
      <c r="D183" s="20"/>
      <c r="E183" s="20"/>
      <c r="F183" s="118"/>
    </row>
    <row r="184" spans="1:6" s="2" customFormat="1" x14ac:dyDescent="0.2">
      <c r="A184" s="52"/>
      <c r="B184" s="102" t="s">
        <v>55</v>
      </c>
      <c r="C184" s="9" t="s">
        <v>4</v>
      </c>
      <c r="D184" s="115">
        <f>ÁREAS!$D$124</f>
        <v>850</v>
      </c>
      <c r="E184" s="62">
        <f>E180</f>
        <v>2.4900000000000002</v>
      </c>
      <c r="F184" s="118">
        <f>ROUND((D184*E184),2)</f>
        <v>2116.5</v>
      </c>
    </row>
    <row r="185" spans="1:6" s="2" customFormat="1" x14ac:dyDescent="0.2">
      <c r="A185" s="121"/>
      <c r="B185" s="44"/>
      <c r="C185" s="109"/>
      <c r="D185" s="109"/>
      <c r="E185" s="109"/>
      <c r="F185" s="111"/>
    </row>
    <row r="186" spans="1:6" s="2" customFormat="1" ht="12.75" customHeight="1" x14ac:dyDescent="0.2">
      <c r="A186" s="245">
        <f>'P. PREÇO'!$A$26</f>
        <v>16</v>
      </c>
      <c r="B186" s="252" t="s">
        <v>118</v>
      </c>
      <c r="C186" s="253" t="s">
        <v>1</v>
      </c>
      <c r="D186" s="253" t="s">
        <v>34</v>
      </c>
      <c r="E186" s="254" t="s">
        <v>35</v>
      </c>
      <c r="F186" s="254"/>
    </row>
    <row r="187" spans="1:6" s="2" customFormat="1" x14ac:dyDescent="0.2">
      <c r="A187" s="245"/>
      <c r="B187" s="252"/>
      <c r="C187" s="253"/>
      <c r="D187" s="253"/>
      <c r="E187" s="75" t="s">
        <v>36</v>
      </c>
      <c r="F187" s="76" t="s">
        <v>37</v>
      </c>
    </row>
    <row r="188" spans="1:6" s="2" customFormat="1" ht="25.5" x14ac:dyDescent="0.2">
      <c r="A188" s="26"/>
      <c r="B188" s="29" t="s">
        <v>119</v>
      </c>
      <c r="C188" s="77"/>
      <c r="D188" s="77"/>
      <c r="E188" s="78"/>
      <c r="F188" s="112"/>
    </row>
    <row r="189" spans="1:6" s="2" customFormat="1" x14ac:dyDescent="0.2">
      <c r="A189" s="52"/>
      <c r="B189" s="9" t="s">
        <v>105</v>
      </c>
      <c r="C189" s="9" t="s">
        <v>4</v>
      </c>
      <c r="D189" s="113">
        <v>500</v>
      </c>
      <c r="E189" s="114">
        <v>2.71</v>
      </c>
      <c r="F189" s="10">
        <f>ROUND((D189*E189),2)</f>
        <v>1355</v>
      </c>
    </row>
    <row r="190" spans="1:6" s="2" customFormat="1" x14ac:dyDescent="0.2">
      <c r="A190" s="52"/>
      <c r="B190" s="9" t="s">
        <v>106</v>
      </c>
      <c r="C190" s="9" t="s">
        <v>4</v>
      </c>
      <c r="D190" s="113">
        <f>D191-D189</f>
        <v>350</v>
      </c>
      <c r="E190" s="114">
        <v>2.17</v>
      </c>
      <c r="F190" s="10">
        <f>ROUND((D190*E190),2)</f>
        <v>759.5</v>
      </c>
    </row>
    <row r="191" spans="1:6" s="2" customFormat="1" x14ac:dyDescent="0.2">
      <c r="A191" s="52"/>
      <c r="B191" s="9" t="s">
        <v>14</v>
      </c>
      <c r="C191" s="9" t="s">
        <v>4</v>
      </c>
      <c r="D191" s="115">
        <f>D195</f>
        <v>850</v>
      </c>
      <c r="E191" s="54">
        <f>ROUND(F191/D191,2)</f>
        <v>2.4900000000000002</v>
      </c>
      <c r="F191" s="10">
        <f>ROUND(SUM(F189:F190),2)</f>
        <v>2114.5</v>
      </c>
    </row>
    <row r="192" spans="1:6" s="2" customFormat="1" x14ac:dyDescent="0.2">
      <c r="A192" s="52"/>
      <c r="B192" s="9" t="s">
        <v>44</v>
      </c>
      <c r="C192" s="9" t="s">
        <v>18</v>
      </c>
      <c r="D192" s="20"/>
      <c r="E192" s="20"/>
      <c r="F192" s="10">
        <f>ROUND((D192*E192),2)</f>
        <v>0</v>
      </c>
    </row>
    <row r="193" spans="1:6" s="2" customFormat="1" x14ac:dyDescent="0.2">
      <c r="A193" s="52"/>
      <c r="B193" s="9" t="s">
        <v>100</v>
      </c>
      <c r="C193" s="9"/>
      <c r="D193" s="20"/>
      <c r="E193" s="63"/>
      <c r="F193" s="101">
        <f>ÁREAS!$D$174</f>
        <v>1</v>
      </c>
    </row>
    <row r="194" spans="1:6" s="2" customFormat="1" x14ac:dyDescent="0.2">
      <c r="A194" s="52"/>
      <c r="B194" s="102"/>
      <c r="C194" s="63"/>
      <c r="D194" s="63"/>
      <c r="E194" s="20"/>
      <c r="F194" s="118"/>
    </row>
    <row r="195" spans="1:6" s="2" customFormat="1" ht="15" customHeight="1" x14ac:dyDescent="0.2">
      <c r="A195" s="52"/>
      <c r="B195" s="102" t="s">
        <v>55</v>
      </c>
      <c r="C195" s="9" t="s">
        <v>4</v>
      </c>
      <c r="D195" s="115">
        <f>ÁREAS!$D$127</f>
        <v>850</v>
      </c>
      <c r="E195" s="62">
        <f>E191</f>
        <v>2.4900000000000002</v>
      </c>
      <c r="F195" s="118">
        <f>ROUND((D195*E195),2)</f>
        <v>2116.5</v>
      </c>
    </row>
    <row r="196" spans="1:6" s="2" customFormat="1" x14ac:dyDescent="0.2">
      <c r="A196" s="109"/>
      <c r="B196" s="44"/>
      <c r="C196" s="109"/>
      <c r="D196" s="109"/>
      <c r="E196" s="109"/>
      <c r="F196" s="111"/>
    </row>
    <row r="197" spans="1:6" s="2" customFormat="1" ht="12.75" customHeight="1" x14ac:dyDescent="0.2">
      <c r="A197" s="245">
        <f>'P. PREÇO'!$A$27</f>
        <v>17</v>
      </c>
      <c r="B197" s="246" t="s">
        <v>120</v>
      </c>
      <c r="C197" s="247" t="s">
        <v>1</v>
      </c>
      <c r="D197" s="247" t="s">
        <v>34</v>
      </c>
      <c r="E197" s="248" t="s">
        <v>35</v>
      </c>
      <c r="F197" s="248"/>
    </row>
    <row r="198" spans="1:6" s="2" customFormat="1" ht="15" customHeight="1" x14ac:dyDescent="0.2">
      <c r="A198" s="245"/>
      <c r="B198" s="246"/>
      <c r="C198" s="247"/>
      <c r="D198" s="247"/>
      <c r="E198" s="45" t="s">
        <v>36</v>
      </c>
      <c r="F198" s="46" t="s">
        <v>37</v>
      </c>
    </row>
    <row r="199" spans="1:6" s="2" customFormat="1" ht="15" customHeight="1" x14ac:dyDescent="0.2">
      <c r="A199" s="52"/>
      <c r="B199" s="9" t="s">
        <v>105</v>
      </c>
      <c r="C199" s="9" t="s">
        <v>4</v>
      </c>
      <c r="D199" s="113">
        <v>500</v>
      </c>
      <c r="E199" s="114">
        <v>1.51</v>
      </c>
      <c r="F199" s="10">
        <f>ROUND((D199*E199),2)</f>
        <v>755</v>
      </c>
    </row>
    <row r="200" spans="1:6" s="2" customFormat="1" ht="15" customHeight="1" x14ac:dyDescent="0.2">
      <c r="A200" s="52"/>
      <c r="B200" s="9" t="s">
        <v>106</v>
      </c>
      <c r="C200" s="9" t="s">
        <v>4</v>
      </c>
      <c r="D200" s="113">
        <f>D201-D199</f>
        <v>703.05</v>
      </c>
      <c r="E200" s="114">
        <v>1.24</v>
      </c>
      <c r="F200" s="10">
        <f>ROUND((D200*E200),2)</f>
        <v>871.78</v>
      </c>
    </row>
    <row r="201" spans="1:6" s="2" customFormat="1" ht="12.75" customHeight="1" x14ac:dyDescent="0.2">
      <c r="A201" s="52"/>
      <c r="B201" s="9" t="s">
        <v>14</v>
      </c>
      <c r="C201" s="9" t="s">
        <v>4</v>
      </c>
      <c r="D201" s="115">
        <f>ÁREAS!$D$130</f>
        <v>1203.05</v>
      </c>
      <c r="E201" s="54">
        <f>ROUND(F201/D201,2)</f>
        <v>1.35</v>
      </c>
      <c r="F201" s="10">
        <f>ROUND(SUM(F199:F200),2)</f>
        <v>1626.78</v>
      </c>
    </row>
    <row r="202" spans="1:6" s="2" customFormat="1" x14ac:dyDescent="0.2">
      <c r="A202" s="52"/>
      <c r="B202" s="9" t="s">
        <v>44</v>
      </c>
      <c r="C202" s="9" t="s">
        <v>18</v>
      </c>
      <c r="D202" s="20"/>
      <c r="E202" s="20"/>
      <c r="F202" s="10">
        <f>ROUND((D202*E202),2)</f>
        <v>0</v>
      </c>
    </row>
    <row r="203" spans="1:6" s="2" customFormat="1" x14ac:dyDescent="0.2">
      <c r="A203" s="52"/>
      <c r="B203" s="9" t="s">
        <v>100</v>
      </c>
      <c r="C203" s="9"/>
      <c r="D203" s="20"/>
      <c r="E203" s="63"/>
      <c r="F203" s="101">
        <f>ÁREAS!$D$174</f>
        <v>1</v>
      </c>
    </row>
    <row r="204" spans="1:6" s="2" customFormat="1" x14ac:dyDescent="0.2">
      <c r="A204" s="52"/>
      <c r="B204" s="122" t="s">
        <v>121</v>
      </c>
      <c r="C204" s="9"/>
      <c r="D204" s="20"/>
      <c r="E204" s="59"/>
      <c r="F204" s="101"/>
    </row>
    <row r="205" spans="1:6" s="2" customFormat="1" ht="15" customHeight="1" x14ac:dyDescent="0.2">
      <c r="A205" s="52"/>
      <c r="B205" s="9" t="s">
        <v>122</v>
      </c>
      <c r="C205" s="9" t="s">
        <v>4</v>
      </c>
      <c r="D205" s="115"/>
      <c r="E205" s="123">
        <v>0.49</v>
      </c>
      <c r="F205" s="10">
        <f>ROUND((D205*E205),2)</f>
        <v>0</v>
      </c>
    </row>
    <row r="206" spans="1:6" s="2" customFormat="1" ht="15" customHeight="1" x14ac:dyDescent="0.2">
      <c r="A206" s="52"/>
      <c r="B206" s="55" t="s">
        <v>123</v>
      </c>
      <c r="C206" s="9"/>
      <c r="D206" s="124">
        <v>0.6</v>
      </c>
      <c r="E206" s="20"/>
      <c r="F206" s="113">
        <f>ROUND((F205*D206),2)</f>
        <v>0</v>
      </c>
    </row>
    <row r="207" spans="1:6" s="2" customFormat="1" ht="15" customHeight="1" x14ac:dyDescent="0.2">
      <c r="A207" s="52"/>
      <c r="B207" s="102" t="s">
        <v>55</v>
      </c>
      <c r="C207" s="9" t="s">
        <v>4</v>
      </c>
      <c r="D207" s="115">
        <f>ÁREAS!$D$130</f>
        <v>1203.05</v>
      </c>
      <c r="E207" s="59">
        <f>E201</f>
        <v>1.35</v>
      </c>
      <c r="F207" s="118">
        <f>ROUND((D207*E207),2)</f>
        <v>1624.12</v>
      </c>
    </row>
    <row r="208" spans="1:6" s="2" customFormat="1" ht="15" customHeight="1" x14ac:dyDescent="0.2">
      <c r="A208" s="109"/>
      <c r="B208" s="44"/>
      <c r="C208" s="109"/>
      <c r="D208" s="109"/>
      <c r="E208" s="109"/>
      <c r="F208" s="111"/>
    </row>
    <row r="209" spans="1:6" s="2" customFormat="1" ht="15" customHeight="1" x14ac:dyDescent="0.2">
      <c r="A209" s="245">
        <f>'P. PREÇO'!$A$28</f>
        <v>18</v>
      </c>
      <c r="B209" s="246" t="s">
        <v>124</v>
      </c>
      <c r="C209" s="247" t="s">
        <v>1</v>
      </c>
      <c r="D209" s="247" t="s">
        <v>34</v>
      </c>
      <c r="E209" s="248" t="s">
        <v>35</v>
      </c>
      <c r="F209" s="248"/>
    </row>
    <row r="210" spans="1:6" s="2" customFormat="1" ht="15" customHeight="1" x14ac:dyDescent="0.2">
      <c r="A210" s="245"/>
      <c r="B210" s="246"/>
      <c r="C210" s="247"/>
      <c r="D210" s="247"/>
      <c r="E210" s="45" t="s">
        <v>36</v>
      </c>
      <c r="F210" s="46" t="s">
        <v>37</v>
      </c>
    </row>
    <row r="211" spans="1:6" s="2" customFormat="1" ht="15" customHeight="1" x14ac:dyDescent="0.2">
      <c r="A211" s="26" t="s">
        <v>125</v>
      </c>
      <c r="B211" s="125" t="s">
        <v>126</v>
      </c>
      <c r="C211" s="49"/>
      <c r="D211" s="49"/>
      <c r="E211" s="50"/>
      <c r="F211" s="51"/>
    </row>
    <row r="212" spans="1:6" s="2" customFormat="1" ht="15" customHeight="1" x14ac:dyDescent="0.2">
      <c r="A212" s="52"/>
      <c r="B212" s="9" t="s">
        <v>105</v>
      </c>
      <c r="C212" s="9" t="s">
        <v>4</v>
      </c>
      <c r="D212" s="113">
        <v>338.75</v>
      </c>
      <c r="E212" s="114">
        <v>1.19</v>
      </c>
      <c r="F212" s="10">
        <f>ROUND((D212*E212),2)</f>
        <v>403.11</v>
      </c>
    </row>
    <row r="213" spans="1:6" s="2" customFormat="1" ht="15" customHeight="1" x14ac:dyDescent="0.2">
      <c r="A213" s="52"/>
      <c r="B213" s="9" t="s">
        <v>106</v>
      </c>
      <c r="C213" s="9" t="s">
        <v>4</v>
      </c>
      <c r="D213" s="113"/>
      <c r="E213" s="114">
        <v>0.97</v>
      </c>
      <c r="F213" s="10">
        <f>ROUND((D213*E213),2)</f>
        <v>0</v>
      </c>
    </row>
    <row r="214" spans="1:6" s="2" customFormat="1" ht="15" customHeight="1" x14ac:dyDescent="0.2">
      <c r="A214" s="52"/>
      <c r="B214" s="9" t="s">
        <v>14</v>
      </c>
      <c r="C214" s="9" t="s">
        <v>4</v>
      </c>
      <c r="D214" s="115">
        <f>D217</f>
        <v>338.75</v>
      </c>
      <c r="E214" s="54">
        <f>ROUND(F214/D214,2)</f>
        <v>1.19</v>
      </c>
      <c r="F214" s="10">
        <f>ROUND(SUM(F212:F213),2)</f>
        <v>403.11</v>
      </c>
    </row>
    <row r="215" spans="1:6" s="2" customFormat="1" ht="15" customHeight="1" x14ac:dyDescent="0.2">
      <c r="A215" s="52"/>
      <c r="B215" s="9" t="s">
        <v>44</v>
      </c>
      <c r="C215" s="9" t="s">
        <v>18</v>
      </c>
      <c r="D215" s="20"/>
      <c r="E215" s="20">
        <f>ROUND(F215/D214,2)</f>
        <v>4.72</v>
      </c>
      <c r="F215" s="10">
        <f>IF(ROUND(SUM(F212:F213),2)&gt;1240,SUM(F212:F213),1600)</f>
        <v>1600</v>
      </c>
    </row>
    <row r="216" spans="1:6" s="2" customFormat="1" x14ac:dyDescent="0.2">
      <c r="A216" s="52"/>
      <c r="B216" s="9" t="s">
        <v>100</v>
      </c>
      <c r="C216" s="9"/>
      <c r="D216" s="20"/>
      <c r="E216" s="20"/>
      <c r="F216" s="101">
        <f>ÁREAS!$D$174</f>
        <v>1</v>
      </c>
    </row>
    <row r="217" spans="1:6" s="2" customFormat="1" ht="12.75" customHeight="1" x14ac:dyDescent="0.2">
      <c r="A217" s="52"/>
      <c r="B217" s="102" t="s">
        <v>44</v>
      </c>
      <c r="C217" s="9" t="str">
        <f>C214</f>
        <v>m²</v>
      </c>
      <c r="D217" s="115">
        <f>ÁREAS!D136</f>
        <v>338.75</v>
      </c>
      <c r="E217" s="59">
        <f>E215</f>
        <v>4.72</v>
      </c>
      <c r="F217" s="118">
        <f>ROUND((D217*E217),2)</f>
        <v>1598.9</v>
      </c>
    </row>
    <row r="218" spans="1:6" s="2" customFormat="1" ht="15" customHeight="1" x14ac:dyDescent="0.2">
      <c r="A218" s="109"/>
      <c r="B218" s="44"/>
      <c r="C218" s="109"/>
      <c r="D218" s="109"/>
      <c r="E218" s="109"/>
      <c r="F218" s="111"/>
    </row>
    <row r="219" spans="1:6" s="2" customFormat="1" ht="15" customHeight="1" x14ac:dyDescent="0.2">
      <c r="A219" s="245">
        <f>'P. PREÇO'!$A$30</f>
        <v>19</v>
      </c>
      <c r="B219" s="252" t="s">
        <v>127</v>
      </c>
      <c r="C219" s="253" t="s">
        <v>1</v>
      </c>
      <c r="D219" s="253" t="s">
        <v>34</v>
      </c>
      <c r="E219" s="254" t="s">
        <v>35</v>
      </c>
      <c r="F219" s="254"/>
    </row>
    <row r="220" spans="1:6" s="2" customFormat="1" ht="15" customHeight="1" x14ac:dyDescent="0.2">
      <c r="A220" s="245"/>
      <c r="B220" s="252"/>
      <c r="C220" s="253"/>
      <c r="D220" s="253"/>
      <c r="E220" s="75" t="s">
        <v>36</v>
      </c>
      <c r="F220" s="76" t="s">
        <v>37</v>
      </c>
    </row>
    <row r="221" spans="1:6" s="2" customFormat="1" ht="15" customHeight="1" x14ac:dyDescent="0.2">
      <c r="A221" s="52"/>
      <c r="B221" s="26" t="s">
        <v>128</v>
      </c>
      <c r="C221" s="9" t="s">
        <v>4</v>
      </c>
      <c r="D221" s="113">
        <v>750</v>
      </c>
      <c r="E221" s="114">
        <v>1.95</v>
      </c>
      <c r="F221" s="10">
        <f>ROUND((D221*E221),2)</f>
        <v>1462.5</v>
      </c>
    </row>
    <row r="222" spans="1:6" s="2" customFormat="1" ht="15" customHeight="1" x14ac:dyDescent="0.2">
      <c r="A222" s="52"/>
      <c r="B222" s="9" t="s">
        <v>129</v>
      </c>
      <c r="C222" s="9" t="s">
        <v>4</v>
      </c>
      <c r="D222" s="113">
        <f>D223-D221</f>
        <v>100</v>
      </c>
      <c r="E222" s="114">
        <v>4.0599999999999996</v>
      </c>
      <c r="F222" s="10">
        <f>ROUND((D222*E222),2)</f>
        <v>406</v>
      </c>
    </row>
    <row r="223" spans="1:6" s="2" customFormat="1" ht="15" customHeight="1" x14ac:dyDescent="0.2">
      <c r="A223" s="52"/>
      <c r="B223" s="9" t="s">
        <v>14</v>
      </c>
      <c r="C223" s="9" t="s">
        <v>4</v>
      </c>
      <c r="D223" s="115">
        <f>D227</f>
        <v>850</v>
      </c>
      <c r="E223" s="54">
        <f>ROUND(F223/D223,2)</f>
        <v>2.2000000000000002</v>
      </c>
      <c r="F223" s="10">
        <f>ROUND(SUM(F221:F222),2)</f>
        <v>1868.5</v>
      </c>
    </row>
    <row r="224" spans="1:6" s="2" customFormat="1" ht="12.75" customHeight="1" x14ac:dyDescent="0.2">
      <c r="A224" s="52"/>
      <c r="B224" s="9" t="s">
        <v>44</v>
      </c>
      <c r="C224" s="9" t="str">
        <f>C223</f>
        <v>m²</v>
      </c>
      <c r="D224" s="20">
        <f>D223</f>
        <v>850</v>
      </c>
      <c r="E224" s="20">
        <f>E223</f>
        <v>2.2000000000000002</v>
      </c>
      <c r="F224" s="12">
        <f>ROUND((D224*E224),2)</f>
        <v>1870</v>
      </c>
    </row>
    <row r="225" spans="1:6" s="2" customFormat="1" ht="12.75" customHeight="1" x14ac:dyDescent="0.2">
      <c r="A225" s="52"/>
      <c r="B225" s="9" t="s">
        <v>100</v>
      </c>
      <c r="C225" s="9"/>
      <c r="D225" s="20"/>
      <c r="E225" s="20"/>
      <c r="F225" s="101">
        <f>ÁREAS!$D$174</f>
        <v>1</v>
      </c>
    </row>
    <row r="226" spans="1:6" s="2" customFormat="1" ht="15" customHeight="1" x14ac:dyDescent="0.2">
      <c r="A226" s="52"/>
      <c r="B226" s="102"/>
      <c r="C226" s="63"/>
      <c r="D226" s="63"/>
      <c r="E226" s="59"/>
      <c r="F226" s="118"/>
    </row>
    <row r="227" spans="1:6" s="2" customFormat="1" ht="15.75" customHeight="1" x14ac:dyDescent="0.2">
      <c r="A227" s="52"/>
      <c r="B227" s="102" t="s">
        <v>55</v>
      </c>
      <c r="C227" s="9" t="s">
        <v>4</v>
      </c>
      <c r="D227" s="115">
        <f>ÁREAS!$D$139</f>
        <v>850</v>
      </c>
      <c r="E227" s="59">
        <f>E223</f>
        <v>2.2000000000000002</v>
      </c>
      <c r="F227" s="118">
        <f>ROUND((D227*E227),2)</f>
        <v>1870</v>
      </c>
    </row>
    <row r="228" spans="1:6" s="2" customFormat="1" ht="12" customHeight="1" x14ac:dyDescent="0.2">
      <c r="A228" s="109"/>
      <c r="B228" s="44"/>
      <c r="C228" s="109"/>
      <c r="D228" s="109"/>
      <c r="E228" s="109"/>
      <c r="F228" s="111"/>
    </row>
    <row r="229" spans="1:6" s="2" customFormat="1" ht="12.75" customHeight="1" x14ac:dyDescent="0.2">
      <c r="A229" s="245">
        <f>'P. PREÇO'!$A$31</f>
        <v>20</v>
      </c>
      <c r="B229" s="252" t="s">
        <v>130</v>
      </c>
      <c r="C229" s="253" t="s">
        <v>1</v>
      </c>
      <c r="D229" s="253" t="s">
        <v>34</v>
      </c>
      <c r="E229" s="254" t="s">
        <v>35</v>
      </c>
      <c r="F229" s="254"/>
    </row>
    <row r="230" spans="1:6" s="2" customFormat="1" x14ac:dyDescent="0.2">
      <c r="A230" s="245"/>
      <c r="B230" s="252"/>
      <c r="C230" s="253"/>
      <c r="D230" s="253"/>
      <c r="E230" s="75" t="s">
        <v>36</v>
      </c>
      <c r="F230" s="76" t="s">
        <v>37</v>
      </c>
    </row>
    <row r="231" spans="1:6" s="2" customFormat="1" x14ac:dyDescent="0.2">
      <c r="A231" s="52"/>
      <c r="B231" s="26" t="s">
        <v>23</v>
      </c>
      <c r="C231" s="9" t="s">
        <v>18</v>
      </c>
      <c r="D231" s="62">
        <v>1</v>
      </c>
      <c r="E231" s="126">
        <v>1300</v>
      </c>
      <c r="F231" s="10">
        <f>ROUND((D231*E231),2)</f>
        <v>1300</v>
      </c>
    </row>
    <row r="232" spans="1:6" s="2" customFormat="1" x14ac:dyDescent="0.2">
      <c r="A232" s="52"/>
      <c r="B232" s="9" t="s">
        <v>14</v>
      </c>
      <c r="C232" s="9" t="s">
        <v>18</v>
      </c>
      <c r="D232" s="20">
        <f>D235</f>
        <v>1</v>
      </c>
      <c r="E232" s="62">
        <f>ROUND(F232/D232,2)</f>
        <v>1300</v>
      </c>
      <c r="F232" s="98">
        <f>SUM(F231:F231)</f>
        <v>1300</v>
      </c>
    </row>
    <row r="233" spans="1:6" s="2" customFormat="1" ht="12.75" customHeight="1" x14ac:dyDescent="0.2">
      <c r="A233" s="52"/>
      <c r="B233" s="9" t="s">
        <v>44</v>
      </c>
      <c r="C233" s="9" t="s">
        <v>18</v>
      </c>
      <c r="D233" s="20"/>
      <c r="E233" s="20"/>
      <c r="F233" s="10">
        <f>ROUND((D233*E233),2)</f>
        <v>0</v>
      </c>
    </row>
    <row r="234" spans="1:6" s="2" customFormat="1" x14ac:dyDescent="0.2">
      <c r="A234" s="52"/>
      <c r="B234" s="9" t="s">
        <v>100</v>
      </c>
      <c r="C234" s="63"/>
      <c r="D234" s="63"/>
      <c r="E234" s="63"/>
      <c r="F234" s="101">
        <f>ÁREAS!$D$174</f>
        <v>1</v>
      </c>
    </row>
    <row r="235" spans="1:6" s="2" customFormat="1" ht="15" customHeight="1" x14ac:dyDescent="0.2">
      <c r="A235" s="52"/>
      <c r="B235" s="102" t="s">
        <v>55</v>
      </c>
      <c r="C235" s="9" t="s">
        <v>4</v>
      </c>
      <c r="D235" s="115">
        <f>ÁREAS!$D$142</f>
        <v>1</v>
      </c>
      <c r="E235" s="64">
        <f>ROUND(E232,2)</f>
        <v>1300</v>
      </c>
      <c r="F235" s="118">
        <f>ROUND((D235*E235),2)</f>
        <v>1300</v>
      </c>
    </row>
    <row r="236" spans="1:6" s="2" customFormat="1" ht="14.25" customHeight="1" x14ac:dyDescent="0.2">
      <c r="A236" s="109"/>
      <c r="B236" s="44"/>
      <c r="C236" s="109"/>
      <c r="D236" s="109"/>
      <c r="E236" s="109"/>
      <c r="F236" s="111"/>
    </row>
    <row r="237" spans="1:6" s="2" customFormat="1" ht="12.75" customHeight="1" x14ac:dyDescent="0.2">
      <c r="A237" s="245">
        <f>'P. PREÇO'!$A$32</f>
        <v>21</v>
      </c>
      <c r="B237" s="252" t="s">
        <v>131</v>
      </c>
      <c r="C237" s="253" t="s">
        <v>1</v>
      </c>
      <c r="D237" s="253" t="s">
        <v>34</v>
      </c>
      <c r="E237" s="254" t="s">
        <v>35</v>
      </c>
      <c r="F237" s="254"/>
    </row>
    <row r="238" spans="1:6" s="2" customFormat="1" x14ac:dyDescent="0.2">
      <c r="A238" s="245"/>
      <c r="B238" s="252"/>
      <c r="C238" s="253"/>
      <c r="D238" s="253"/>
      <c r="E238" s="75" t="s">
        <v>36</v>
      </c>
      <c r="F238" s="76" t="s">
        <v>37</v>
      </c>
    </row>
    <row r="239" spans="1:6" s="2" customFormat="1" ht="38.25" x14ac:dyDescent="0.2">
      <c r="A239" s="26" t="str">
        <f>'P. PREÇO'!$A$33</f>
        <v>21.1</v>
      </c>
      <c r="B239" s="29" t="s">
        <v>132</v>
      </c>
      <c r="C239" s="77"/>
      <c r="D239" s="77"/>
      <c r="E239" s="78"/>
      <c r="F239" s="112"/>
    </row>
    <row r="240" spans="1:6" s="2" customFormat="1" ht="12.75" customHeight="1" x14ac:dyDescent="0.2">
      <c r="A240" s="52"/>
      <c r="B240" s="26" t="s">
        <v>128</v>
      </c>
      <c r="C240" s="9" t="s">
        <v>4</v>
      </c>
      <c r="D240" s="113">
        <v>750</v>
      </c>
      <c r="E240" s="114">
        <v>1</v>
      </c>
      <c r="F240" s="10">
        <f>ROUND((D240*E240),2)</f>
        <v>750</v>
      </c>
    </row>
    <row r="241" spans="1:6" s="2" customFormat="1" x14ac:dyDescent="0.2">
      <c r="A241" s="52"/>
      <c r="B241" s="9" t="s">
        <v>129</v>
      </c>
      <c r="C241" s="9" t="s">
        <v>4</v>
      </c>
      <c r="D241" s="113">
        <f>D242-D240</f>
        <v>100</v>
      </c>
      <c r="E241" s="114">
        <v>1.21</v>
      </c>
      <c r="F241" s="10">
        <f>ROUND((D241*E241),2)</f>
        <v>121</v>
      </c>
    </row>
    <row r="242" spans="1:6" s="2" customFormat="1" x14ac:dyDescent="0.2">
      <c r="A242" s="52"/>
      <c r="B242" s="9" t="s">
        <v>14</v>
      </c>
      <c r="C242" s="9" t="s">
        <v>4</v>
      </c>
      <c r="D242" s="115">
        <f>D254</f>
        <v>850</v>
      </c>
      <c r="E242" s="54">
        <f>ROUND(F242/D242,2)</f>
        <v>1.02</v>
      </c>
      <c r="F242" s="10">
        <f>ROUND(SUM(F240:F241),2)</f>
        <v>871</v>
      </c>
    </row>
    <row r="243" spans="1:6" s="2" customFormat="1" x14ac:dyDescent="0.2">
      <c r="A243" s="52"/>
      <c r="B243" s="9" t="s">
        <v>44</v>
      </c>
      <c r="C243" s="9" t="s">
        <v>18</v>
      </c>
      <c r="D243" s="9"/>
      <c r="E243" s="20">
        <f>ROUND(F243/D242,2)</f>
        <v>1.88</v>
      </c>
      <c r="F243" s="196">
        <f>IF(ROUND(SUM(F240:F241),2)&gt;1240,SUM(241:242),1600)</f>
        <v>1600</v>
      </c>
    </row>
    <row r="244" spans="1:6" s="2" customFormat="1" ht="15" customHeight="1" x14ac:dyDescent="0.2">
      <c r="A244" s="52"/>
      <c r="B244" s="9" t="s">
        <v>100</v>
      </c>
      <c r="C244" s="9"/>
      <c r="D244" s="20"/>
      <c r="E244" s="20"/>
      <c r="F244" s="101">
        <f>ÁREAS!$D$174</f>
        <v>1</v>
      </c>
    </row>
    <row r="245" spans="1:6" s="2" customFormat="1" ht="12.75" customHeight="1" x14ac:dyDescent="0.2">
      <c r="A245" s="52"/>
      <c r="B245" s="102" t="s">
        <v>44</v>
      </c>
      <c r="C245" s="9" t="s">
        <v>4</v>
      </c>
      <c r="D245" s="115">
        <f>D254</f>
        <v>850</v>
      </c>
      <c r="E245" s="213">
        <f>E243</f>
        <v>1.88</v>
      </c>
      <c r="F245" s="118">
        <f>ROUND(D245*E245,2)</f>
        <v>1598</v>
      </c>
    </row>
    <row r="246" spans="1:6" s="2" customFormat="1" x14ac:dyDescent="0.2">
      <c r="A246" s="63"/>
      <c r="B246" s="102"/>
      <c r="C246" s="63"/>
      <c r="D246" s="63"/>
      <c r="E246" s="63"/>
      <c r="F246" s="118"/>
    </row>
    <row r="247" spans="1:6" s="2" customFormat="1" ht="25.5" x14ac:dyDescent="0.2">
      <c r="A247" s="26" t="str">
        <f>'P. PREÇO'!$A$34</f>
        <v>21.2</v>
      </c>
      <c r="B247" s="47" t="s">
        <v>133</v>
      </c>
      <c r="C247" s="77"/>
      <c r="D247" s="77"/>
      <c r="E247" s="78"/>
      <c r="F247" s="112"/>
    </row>
    <row r="248" spans="1:6" s="2" customFormat="1" x14ac:dyDescent="0.2">
      <c r="A248" s="52"/>
      <c r="B248" s="26" t="s">
        <v>128</v>
      </c>
      <c r="C248" s="9" t="s">
        <v>4</v>
      </c>
      <c r="D248" s="113">
        <v>750</v>
      </c>
      <c r="E248" s="114">
        <v>0.25</v>
      </c>
      <c r="F248" s="10">
        <f>ROUND((D248*E248),2)</f>
        <v>187.5</v>
      </c>
    </row>
    <row r="249" spans="1:6" s="2" customFormat="1" x14ac:dyDescent="0.2">
      <c r="A249" s="52"/>
      <c r="B249" s="9" t="s">
        <v>129</v>
      </c>
      <c r="C249" s="9" t="s">
        <v>4</v>
      </c>
      <c r="D249" s="113">
        <f>D250-D248</f>
        <v>100</v>
      </c>
      <c r="E249" s="114">
        <v>0.3</v>
      </c>
      <c r="F249" s="10">
        <f>ROUND((D249*E249),2)</f>
        <v>30</v>
      </c>
    </row>
    <row r="250" spans="1:6" s="2" customFormat="1" ht="12.75" customHeight="1" x14ac:dyDescent="0.2">
      <c r="A250" s="52"/>
      <c r="B250" s="9" t="s">
        <v>14</v>
      </c>
      <c r="C250" s="9" t="s">
        <v>4</v>
      </c>
      <c r="D250" s="115">
        <f>D254</f>
        <v>850</v>
      </c>
      <c r="E250" s="54">
        <f>ROUND(F250/D250,2)</f>
        <v>0.26</v>
      </c>
      <c r="F250" s="10">
        <f>ROUND(SUM(F248:F249),2)</f>
        <v>217.5</v>
      </c>
    </row>
    <row r="251" spans="1:6" s="2" customFormat="1" x14ac:dyDescent="0.2">
      <c r="A251" s="52"/>
      <c r="B251" s="9" t="s">
        <v>44</v>
      </c>
      <c r="C251" s="9" t="str">
        <f>C250</f>
        <v>m²</v>
      </c>
      <c r="D251" s="9"/>
      <c r="E251" s="20">
        <f>ROUND(F251/D250,2)</f>
        <v>1.88</v>
      </c>
      <c r="F251" s="12">
        <f>IF(ROUND(SUM(F248:F249),2)&gt;1240,SUM(F248:F249),1600)</f>
        <v>1600</v>
      </c>
    </row>
    <row r="252" spans="1:6" s="2" customFormat="1" x14ac:dyDescent="0.2">
      <c r="A252" s="52"/>
      <c r="B252" s="9" t="s">
        <v>100</v>
      </c>
      <c r="C252" s="9"/>
      <c r="D252" s="20"/>
      <c r="E252" s="20"/>
      <c r="F252" s="101">
        <f>ÁREAS!$D$174</f>
        <v>1</v>
      </c>
    </row>
    <row r="253" spans="1:6" s="2" customFormat="1" x14ac:dyDescent="0.2">
      <c r="A253" s="52"/>
      <c r="B253" s="102" t="s">
        <v>44</v>
      </c>
      <c r="C253" s="9" t="s">
        <v>4</v>
      </c>
      <c r="D253" s="20">
        <f>D254</f>
        <v>850</v>
      </c>
      <c r="E253" s="20">
        <f>E251</f>
        <v>1.88</v>
      </c>
      <c r="F253" s="118">
        <f>D253*E253</f>
        <v>1598</v>
      </c>
    </row>
    <row r="254" spans="1:6" s="2" customFormat="1" x14ac:dyDescent="0.2">
      <c r="A254" s="52"/>
      <c r="B254" s="102" t="s">
        <v>55</v>
      </c>
      <c r="C254" s="9" t="s">
        <v>4</v>
      </c>
      <c r="D254" s="115">
        <f>ÁREAS!D148</f>
        <v>850</v>
      </c>
      <c r="E254" s="59"/>
      <c r="F254" s="118">
        <f>ROUND((F243+F253),2)</f>
        <v>3198</v>
      </c>
    </row>
    <row r="255" spans="1:6" s="2" customFormat="1" x14ac:dyDescent="0.2">
      <c r="A255" s="109"/>
      <c r="B255" s="44"/>
      <c r="C255" s="109"/>
      <c r="D255" s="109"/>
      <c r="E255" s="109"/>
      <c r="F255" s="111"/>
    </row>
    <row r="256" spans="1:6" s="2" customFormat="1" ht="12.75" customHeight="1" x14ac:dyDescent="0.2">
      <c r="A256" s="245">
        <f>'P. PREÇO'!$A$35</f>
        <v>22</v>
      </c>
      <c r="B256" s="252" t="s">
        <v>134</v>
      </c>
      <c r="C256" s="253" t="s">
        <v>1</v>
      </c>
      <c r="D256" s="253" t="s">
        <v>34</v>
      </c>
      <c r="E256" s="254" t="s">
        <v>35</v>
      </c>
      <c r="F256" s="254"/>
    </row>
    <row r="257" spans="1:6" s="2" customFormat="1" ht="12.75" customHeight="1" x14ac:dyDescent="0.2">
      <c r="A257" s="245"/>
      <c r="B257" s="252"/>
      <c r="C257" s="253"/>
      <c r="D257" s="253"/>
      <c r="E257" s="75" t="s">
        <v>36</v>
      </c>
      <c r="F257" s="76" t="s">
        <v>37</v>
      </c>
    </row>
    <row r="258" spans="1:6" s="2" customFormat="1" ht="15" customHeight="1" x14ac:dyDescent="0.2">
      <c r="A258" s="26"/>
      <c r="B258" s="52" t="s">
        <v>135</v>
      </c>
      <c r="C258" s="77"/>
      <c r="D258" s="77"/>
      <c r="E258" s="78"/>
      <c r="F258" s="112"/>
    </row>
    <row r="259" spans="1:6" s="2" customFormat="1" ht="12.75" customHeight="1" x14ac:dyDescent="0.2">
      <c r="A259" s="52"/>
      <c r="B259" s="9" t="s">
        <v>136</v>
      </c>
      <c r="C259" s="9" t="s">
        <v>22</v>
      </c>
      <c r="D259" s="96">
        <v>1</v>
      </c>
      <c r="E259" s="20">
        <v>1625</v>
      </c>
      <c r="F259" s="10">
        <f>ROUND((D259*E259),2)</f>
        <v>1625</v>
      </c>
    </row>
    <row r="260" spans="1:6" s="2" customFormat="1" x14ac:dyDescent="0.2">
      <c r="A260" s="52"/>
      <c r="B260" s="9" t="s">
        <v>137</v>
      </c>
      <c r="C260" s="9" t="s">
        <v>22</v>
      </c>
      <c r="D260" s="96"/>
      <c r="E260" s="20">
        <v>2166</v>
      </c>
      <c r="F260" s="10">
        <f>ROUND((D260*E260),2)</f>
        <v>0</v>
      </c>
    </row>
    <row r="261" spans="1:6" s="2" customFormat="1" x14ac:dyDescent="0.2">
      <c r="A261" s="52"/>
      <c r="B261" s="9" t="s">
        <v>138</v>
      </c>
      <c r="C261" s="9" t="s">
        <v>22</v>
      </c>
      <c r="D261" s="96"/>
      <c r="E261" s="20">
        <v>2708</v>
      </c>
      <c r="F261" s="10">
        <f>ROUND((D261*E261),2)</f>
        <v>0</v>
      </c>
    </row>
    <row r="262" spans="1:6" s="2" customFormat="1" x14ac:dyDescent="0.2">
      <c r="A262" s="52"/>
      <c r="B262" s="9" t="s">
        <v>14</v>
      </c>
      <c r="C262" s="63"/>
      <c r="D262" s="115"/>
      <c r="E262" s="54"/>
      <c r="F262" s="113">
        <f>ROUND(SUM(F259:F261),2)</f>
        <v>1625</v>
      </c>
    </row>
    <row r="263" spans="1:6" s="2" customFormat="1" x14ac:dyDescent="0.2">
      <c r="A263" s="52"/>
      <c r="B263" s="9" t="s">
        <v>44</v>
      </c>
      <c r="C263" s="9" t="s">
        <v>18</v>
      </c>
      <c r="D263" s="20"/>
      <c r="E263" s="20"/>
      <c r="F263" s="10">
        <f>ROUND((D263*E263),2)</f>
        <v>0</v>
      </c>
    </row>
    <row r="264" spans="1:6" s="2" customFormat="1" x14ac:dyDescent="0.2">
      <c r="A264" s="52"/>
      <c r="B264" s="9" t="s">
        <v>100</v>
      </c>
      <c r="C264" s="63"/>
      <c r="D264" s="63"/>
      <c r="E264" s="63"/>
      <c r="F264" s="101">
        <f>ÁREAS!$D$174</f>
        <v>1</v>
      </c>
    </row>
    <row r="265" spans="1:6" s="2" customFormat="1" ht="15" customHeight="1" x14ac:dyDescent="0.2">
      <c r="A265" s="63"/>
      <c r="B265" s="102" t="s">
        <v>44</v>
      </c>
      <c r="C265" s="63"/>
      <c r="D265" s="63"/>
      <c r="E265" s="59">
        <f>ROUND(E262,2)</f>
        <v>0</v>
      </c>
      <c r="F265" s="118">
        <f>ROUND((F264*F262),2)</f>
        <v>1625</v>
      </c>
    </row>
    <row r="266" spans="1:6" s="2" customFormat="1" ht="12.75" customHeight="1" x14ac:dyDescent="0.2">
      <c r="A266" s="52"/>
      <c r="B266" s="102" t="s">
        <v>55</v>
      </c>
      <c r="C266" s="9" t="s">
        <v>18</v>
      </c>
      <c r="D266" s="115">
        <f>D259</f>
        <v>1</v>
      </c>
      <c r="E266" s="54">
        <f>E259</f>
        <v>1625</v>
      </c>
      <c r="F266" s="118">
        <f>ROUND((D266*E266),2)</f>
        <v>1625</v>
      </c>
    </row>
    <row r="267" spans="1:6" s="2" customFormat="1" ht="12.75" customHeight="1" x14ac:dyDescent="0.2">
      <c r="A267" s="73"/>
      <c r="B267" s="44"/>
      <c r="C267" s="127"/>
      <c r="D267" s="110"/>
      <c r="E267" s="128"/>
      <c r="F267" s="111"/>
    </row>
    <row r="268" spans="1:6" s="2" customFormat="1" ht="12.75" customHeight="1" x14ac:dyDescent="0.2">
      <c r="A268" s="245">
        <f>'P. PREÇO'!A36</f>
        <v>23</v>
      </c>
      <c r="B268" s="249" t="s">
        <v>283</v>
      </c>
      <c r="C268" s="250" t="s">
        <v>1</v>
      </c>
      <c r="D268" s="250" t="s">
        <v>34</v>
      </c>
      <c r="E268" s="251" t="s">
        <v>35</v>
      </c>
      <c r="F268" s="251"/>
    </row>
    <row r="269" spans="1:6" s="2" customFormat="1" ht="12.75" customHeight="1" x14ac:dyDescent="0.2">
      <c r="A269" s="245"/>
      <c r="B269" s="249"/>
      <c r="C269" s="250"/>
      <c r="D269" s="250"/>
      <c r="E269" s="60" t="s">
        <v>36</v>
      </c>
      <c r="F269" s="61" t="s">
        <v>37</v>
      </c>
    </row>
    <row r="270" spans="1:6" s="2" customFormat="1" ht="12.75" customHeight="1" x14ac:dyDescent="0.2">
      <c r="A270" s="52"/>
      <c r="B270" s="9" t="s">
        <v>44</v>
      </c>
      <c r="C270" s="9" t="s">
        <v>18</v>
      </c>
      <c r="D270" s="98">
        <f>D271</f>
        <v>1</v>
      </c>
      <c r="E270" s="126">
        <v>2550</v>
      </c>
      <c r="F270" s="10">
        <f>ROUND((D270*E270),2)</f>
        <v>2550</v>
      </c>
    </row>
    <row r="271" spans="1:6" s="2" customFormat="1" ht="12.75" customHeight="1" x14ac:dyDescent="0.2">
      <c r="A271" s="52"/>
      <c r="B271" s="9" t="s">
        <v>14</v>
      </c>
      <c r="C271" s="63"/>
      <c r="D271" s="20">
        <f>D274</f>
        <v>1</v>
      </c>
      <c r="E271" s="62">
        <f>ROUND(F271/D271,2)</f>
        <v>2550</v>
      </c>
      <c r="F271" s="98">
        <f>ROUND(SUM(F270:F270),2)</f>
        <v>2550</v>
      </c>
    </row>
    <row r="272" spans="1:6" s="2" customFormat="1" ht="12.75" customHeight="1" x14ac:dyDescent="0.2">
      <c r="A272" s="52"/>
      <c r="B272" s="9" t="s">
        <v>44</v>
      </c>
      <c r="C272" s="9" t="s">
        <v>18</v>
      </c>
      <c r="D272" s="20"/>
      <c r="E272" s="20"/>
      <c r="F272" s="10">
        <f>ROUND((D272*E272),2)</f>
        <v>0</v>
      </c>
    </row>
    <row r="273" spans="1:6" s="2" customFormat="1" ht="12.75" customHeight="1" x14ac:dyDescent="0.2">
      <c r="A273" s="52"/>
      <c r="B273" s="9" t="s">
        <v>100</v>
      </c>
      <c r="C273" s="63"/>
      <c r="D273" s="63"/>
      <c r="E273" s="63"/>
      <c r="F273" s="101">
        <f>ÁREAS!$D$174</f>
        <v>1</v>
      </c>
    </row>
    <row r="274" spans="1:6" s="2" customFormat="1" ht="12.75" customHeight="1" x14ac:dyDescent="0.2">
      <c r="A274" s="52"/>
      <c r="B274" s="102" t="s">
        <v>55</v>
      </c>
      <c r="C274" s="9" t="s">
        <v>18</v>
      </c>
      <c r="D274" s="115">
        <f>ÁREAS!D154</f>
        <v>1</v>
      </c>
      <c r="E274" s="64">
        <f>ROUND(E271,2)</f>
        <v>2550</v>
      </c>
      <c r="F274" s="118">
        <f>ROUND((D274*E274),2)</f>
        <v>2550</v>
      </c>
    </row>
    <row r="275" spans="1:6" s="2" customFormat="1" x14ac:dyDescent="0.2">
      <c r="A275" s="109"/>
      <c r="B275" s="44"/>
      <c r="C275" s="109"/>
      <c r="D275" s="109"/>
      <c r="E275" s="109"/>
      <c r="F275" s="129"/>
    </row>
    <row r="276" spans="1:6" s="2" customFormat="1" ht="12.75" customHeight="1" x14ac:dyDescent="0.2">
      <c r="A276" s="245">
        <f>'P. PREÇO'!$A$37</f>
        <v>24</v>
      </c>
      <c r="B276" s="246" t="s">
        <v>139</v>
      </c>
      <c r="C276" s="247" t="s">
        <v>1</v>
      </c>
      <c r="D276" s="247" t="s">
        <v>34</v>
      </c>
      <c r="E276" s="248" t="s">
        <v>35</v>
      </c>
      <c r="F276" s="248"/>
    </row>
    <row r="277" spans="1:6" s="2" customFormat="1" x14ac:dyDescent="0.2">
      <c r="A277" s="245"/>
      <c r="B277" s="246"/>
      <c r="C277" s="247"/>
      <c r="D277" s="247"/>
      <c r="E277" s="45" t="s">
        <v>36</v>
      </c>
      <c r="F277" s="46" t="s">
        <v>37</v>
      </c>
    </row>
    <row r="278" spans="1:6" s="2" customFormat="1" x14ac:dyDescent="0.2">
      <c r="A278" s="52"/>
      <c r="B278" s="9" t="s">
        <v>105</v>
      </c>
      <c r="C278" s="9" t="s">
        <v>4</v>
      </c>
      <c r="D278" s="113">
        <v>500</v>
      </c>
      <c r="E278" s="123">
        <v>0.8</v>
      </c>
      <c r="F278" s="10">
        <f>ROUND((D278*E278),2)</f>
        <v>400</v>
      </c>
    </row>
    <row r="279" spans="1:6" s="2" customFormat="1" x14ac:dyDescent="0.2">
      <c r="A279" s="52"/>
      <c r="B279" s="9" t="s">
        <v>106</v>
      </c>
      <c r="C279" s="9" t="s">
        <v>4</v>
      </c>
      <c r="D279" s="113">
        <f>D280-D278</f>
        <v>350</v>
      </c>
      <c r="E279" s="123">
        <v>0.6</v>
      </c>
      <c r="F279" s="10">
        <f>ROUND((D279*E279),2)</f>
        <v>210</v>
      </c>
    </row>
    <row r="280" spans="1:6" s="2" customFormat="1" x14ac:dyDescent="0.2">
      <c r="A280" s="52"/>
      <c r="B280" s="9" t="s">
        <v>14</v>
      </c>
      <c r="C280" s="63"/>
      <c r="D280" s="20">
        <f>D283</f>
        <v>850</v>
      </c>
      <c r="E280" s="54">
        <f>ROUND(F280/D280,2)</f>
        <v>0.72</v>
      </c>
      <c r="F280" s="113">
        <f>ROUND(SUM(F278:F279),2)</f>
        <v>610</v>
      </c>
    </row>
    <row r="281" spans="1:6" s="2" customFormat="1" ht="12.75" customHeight="1" x14ac:dyDescent="0.2">
      <c r="A281" s="52"/>
      <c r="B281" s="9" t="s">
        <v>44</v>
      </c>
      <c r="C281" s="9" t="s">
        <v>18</v>
      </c>
      <c r="D281" s="20"/>
      <c r="E281" s="20">
        <f>ROUND(F281/D280,2)</f>
        <v>1.88</v>
      </c>
      <c r="F281" s="10">
        <f>IF(ROUND(SUM(F278:F279),2)&gt;1240,SUM(F278:F279),1600)</f>
        <v>1600</v>
      </c>
    </row>
    <row r="282" spans="1:6" s="2" customFormat="1" ht="12.75" customHeight="1" x14ac:dyDescent="0.2">
      <c r="A282" s="52"/>
      <c r="B282" s="9" t="s">
        <v>100</v>
      </c>
      <c r="C282" s="63"/>
      <c r="D282" s="63"/>
      <c r="E282" s="63"/>
      <c r="F282" s="101">
        <f>ÁREAS!$D$174</f>
        <v>1</v>
      </c>
    </row>
    <row r="283" spans="1:6" s="2" customFormat="1" ht="12.75" customHeight="1" x14ac:dyDescent="0.2">
      <c r="A283" s="52"/>
      <c r="B283" s="102" t="s">
        <v>55</v>
      </c>
      <c r="C283" s="9" t="s">
        <v>4</v>
      </c>
      <c r="D283" s="115">
        <f>ÁREAS!$D$157</f>
        <v>850</v>
      </c>
      <c r="E283" s="213">
        <f>E281</f>
        <v>1.88</v>
      </c>
      <c r="F283" s="118">
        <f>ROUND((D283*E283),2)</f>
        <v>1598</v>
      </c>
    </row>
    <row r="284" spans="1:6" s="2" customFormat="1" ht="12.75" customHeight="1" x14ac:dyDescent="0.2">
      <c r="A284" s="109"/>
      <c r="B284" s="44"/>
      <c r="C284" s="109"/>
      <c r="D284" s="109"/>
      <c r="E284" s="109"/>
      <c r="F284" s="129"/>
    </row>
    <row r="285" spans="1:6" s="2" customFormat="1" ht="19.5" customHeight="1" x14ac:dyDescent="0.2">
      <c r="A285" s="245">
        <f>'P. PREÇO'!$A$38</f>
        <v>25</v>
      </c>
      <c r="B285" s="249" t="s">
        <v>267</v>
      </c>
      <c r="C285" s="250" t="s">
        <v>1</v>
      </c>
      <c r="D285" s="250" t="s">
        <v>34</v>
      </c>
      <c r="E285" s="251" t="s">
        <v>35</v>
      </c>
      <c r="F285" s="251"/>
    </row>
    <row r="286" spans="1:6" s="2" customFormat="1" ht="16.5" customHeight="1" x14ac:dyDescent="0.2">
      <c r="A286" s="245"/>
      <c r="B286" s="249"/>
      <c r="C286" s="250"/>
      <c r="D286" s="250"/>
      <c r="E286" s="60" t="s">
        <v>36</v>
      </c>
      <c r="F286" s="61" t="s">
        <v>37</v>
      </c>
    </row>
    <row r="287" spans="1:6" s="2" customFormat="1" x14ac:dyDescent="0.2">
      <c r="A287" s="68"/>
      <c r="B287" s="9" t="s">
        <v>140</v>
      </c>
      <c r="C287" s="9" t="s">
        <v>18</v>
      </c>
      <c r="D287" s="98">
        <v>1</v>
      </c>
      <c r="E287" s="126">
        <v>2905</v>
      </c>
      <c r="F287" s="10">
        <f>ROUND((D287*E287),2)</f>
        <v>2905</v>
      </c>
    </row>
    <row r="288" spans="1:6" s="2" customFormat="1" x14ac:dyDescent="0.2">
      <c r="A288" s="68"/>
      <c r="B288" s="9" t="s">
        <v>14</v>
      </c>
      <c r="C288" s="63"/>
      <c r="D288" s="20">
        <f>D291</f>
        <v>1</v>
      </c>
      <c r="E288" s="62">
        <f>ROUND(F288/D288,2)</f>
        <v>2905</v>
      </c>
      <c r="F288" s="98">
        <f>F287</f>
        <v>2905</v>
      </c>
    </row>
    <row r="289" spans="1:6" s="2" customFormat="1" x14ac:dyDescent="0.2">
      <c r="A289" s="68"/>
      <c r="B289" s="9" t="s">
        <v>100</v>
      </c>
      <c r="C289" s="63"/>
      <c r="D289" s="63"/>
      <c r="E289" s="63"/>
      <c r="F289" s="101">
        <f>ÁREAS!$D$174</f>
        <v>1</v>
      </c>
    </row>
    <row r="290" spans="1:6" s="2" customFormat="1" x14ac:dyDescent="0.2">
      <c r="A290" s="68"/>
      <c r="B290" s="9" t="s">
        <v>44</v>
      </c>
      <c r="C290" s="9" t="s">
        <v>18</v>
      </c>
      <c r="D290" s="20"/>
      <c r="E290" s="20"/>
      <c r="F290" s="53">
        <f>$D$290*$E$290</f>
        <v>0</v>
      </c>
    </row>
    <row r="291" spans="1:6" s="2" customFormat="1" x14ac:dyDescent="0.2">
      <c r="A291" s="68"/>
      <c r="B291" s="102" t="s">
        <v>55</v>
      </c>
      <c r="C291" s="9" t="s">
        <v>18</v>
      </c>
      <c r="D291" s="115">
        <f>ÁREAS!$D$160</f>
        <v>1</v>
      </c>
      <c r="E291" s="64">
        <f>ROUND(E288,2)</f>
        <v>2905</v>
      </c>
      <c r="F291" s="118">
        <f>ROUND((D291*E291),2)</f>
        <v>2905</v>
      </c>
    </row>
    <row r="292" spans="1:6" x14ac:dyDescent="0.2">
      <c r="A292" s="109"/>
      <c r="B292" s="44"/>
      <c r="C292" s="109"/>
      <c r="D292" s="109"/>
      <c r="E292" s="109"/>
      <c r="F292" s="129"/>
    </row>
    <row r="293" spans="1:6" ht="12.75" customHeight="1" x14ac:dyDescent="0.2">
      <c r="A293" s="245">
        <f>'P. PREÇO'!$A$39</f>
        <v>26</v>
      </c>
      <c r="B293" s="246" t="s">
        <v>266</v>
      </c>
      <c r="C293" s="247" t="s">
        <v>1</v>
      </c>
      <c r="D293" s="247" t="s">
        <v>34</v>
      </c>
      <c r="E293" s="248" t="s">
        <v>35</v>
      </c>
      <c r="F293" s="248"/>
    </row>
    <row r="294" spans="1:6" x14ac:dyDescent="0.2">
      <c r="A294" s="245"/>
      <c r="B294" s="246"/>
      <c r="C294" s="247"/>
      <c r="D294" s="247"/>
      <c r="E294" s="45" t="s">
        <v>36</v>
      </c>
      <c r="F294" s="46" t="s">
        <v>37</v>
      </c>
    </row>
    <row r="295" spans="1:6" x14ac:dyDescent="0.2">
      <c r="A295" s="52"/>
      <c r="B295" s="9" t="s">
        <v>105</v>
      </c>
      <c r="C295" s="9" t="s">
        <v>4</v>
      </c>
      <c r="D295" s="113">
        <v>500</v>
      </c>
      <c r="E295" s="114">
        <v>1.1399999999999999</v>
      </c>
      <c r="F295" s="10">
        <f>ROUND((D295*E295),2)</f>
        <v>570</v>
      </c>
    </row>
    <row r="296" spans="1:6" x14ac:dyDescent="0.2">
      <c r="A296" s="52"/>
      <c r="B296" s="9" t="s">
        <v>106</v>
      </c>
      <c r="C296" s="9" t="s">
        <v>4</v>
      </c>
      <c r="D296" s="113">
        <f>D297-D295</f>
        <v>350</v>
      </c>
      <c r="E296" s="114">
        <v>0.97</v>
      </c>
      <c r="F296" s="10">
        <f>ROUND((D296*E296),2)</f>
        <v>339.5</v>
      </c>
    </row>
    <row r="297" spans="1:6" x14ac:dyDescent="0.2">
      <c r="A297" s="52"/>
      <c r="B297" s="9" t="s">
        <v>14</v>
      </c>
      <c r="C297" s="63"/>
      <c r="D297" s="20">
        <f>D300</f>
        <v>850</v>
      </c>
      <c r="E297" s="54">
        <f>ROUND(F297/D297,2)</f>
        <v>1.07</v>
      </c>
      <c r="F297" s="113">
        <f>ROUND(SUM(F295:F296),2)</f>
        <v>909.5</v>
      </c>
    </row>
    <row r="298" spans="1:6" x14ac:dyDescent="0.2">
      <c r="A298" s="52"/>
      <c r="B298" s="9" t="s">
        <v>44</v>
      </c>
      <c r="C298" s="9" t="s">
        <v>18</v>
      </c>
      <c r="D298" s="20"/>
      <c r="E298" s="20">
        <f>ROUND(F298/D297,2)</f>
        <v>1.88</v>
      </c>
      <c r="F298" s="10">
        <f>IF(ROUND(SUM(F295:F296),2)&gt;1240,SUM(F295:F296),1600)</f>
        <v>1600</v>
      </c>
    </row>
    <row r="299" spans="1:6" x14ac:dyDescent="0.2">
      <c r="A299" s="52"/>
      <c r="B299" s="9" t="s">
        <v>100</v>
      </c>
      <c r="C299" s="63"/>
      <c r="D299" s="63"/>
      <c r="E299" s="63"/>
      <c r="F299" s="101">
        <f>ÁREAS!$D$174</f>
        <v>1</v>
      </c>
    </row>
    <row r="300" spans="1:6" x14ac:dyDescent="0.2">
      <c r="A300" s="52"/>
      <c r="B300" s="102" t="s">
        <v>55</v>
      </c>
      <c r="C300" s="9" t="s">
        <v>4</v>
      </c>
      <c r="D300" s="115">
        <f>ÁREAS!$D$163</f>
        <v>850</v>
      </c>
      <c r="E300" s="213">
        <f>E298</f>
        <v>1.88</v>
      </c>
      <c r="F300" s="118">
        <f>ROUND((D300*E300),2)</f>
        <v>1598</v>
      </c>
    </row>
    <row r="301" spans="1:6" x14ac:dyDescent="0.2">
      <c r="A301" s="109"/>
      <c r="B301" s="44"/>
      <c r="C301" s="109"/>
      <c r="D301" s="109"/>
      <c r="E301" s="109"/>
      <c r="F301" s="129"/>
    </row>
    <row r="302" spans="1:6" ht="12.75" customHeight="1" x14ac:dyDescent="0.2">
      <c r="A302" s="245">
        <f>'P. PREÇO'!$A$40</f>
        <v>27</v>
      </c>
      <c r="B302" s="246" t="s">
        <v>141</v>
      </c>
      <c r="C302" s="247" t="s">
        <v>1</v>
      </c>
      <c r="D302" s="247" t="s">
        <v>34</v>
      </c>
      <c r="E302" s="248" t="s">
        <v>35</v>
      </c>
      <c r="F302" s="248"/>
    </row>
    <row r="303" spans="1:6" x14ac:dyDescent="0.2">
      <c r="A303" s="245"/>
      <c r="B303" s="246"/>
      <c r="C303" s="247"/>
      <c r="D303" s="247"/>
      <c r="E303" s="45" t="s">
        <v>36</v>
      </c>
      <c r="F303" s="46" t="s">
        <v>37</v>
      </c>
    </row>
    <row r="304" spans="1:6" ht="25.5" x14ac:dyDescent="0.2">
      <c r="A304" s="52"/>
      <c r="B304" s="29" t="s">
        <v>263</v>
      </c>
      <c r="C304" s="77"/>
      <c r="D304" s="77"/>
      <c r="E304" s="78"/>
      <c r="F304" s="112"/>
    </row>
    <row r="305" spans="1:6" x14ac:dyDescent="0.2">
      <c r="A305" s="52"/>
      <c r="B305" s="29" t="s">
        <v>142</v>
      </c>
      <c r="C305" s="77"/>
      <c r="D305" s="77"/>
      <c r="E305" s="78"/>
      <c r="F305" s="112"/>
    </row>
    <row r="306" spans="1:6" x14ac:dyDescent="0.2">
      <c r="A306" s="52"/>
      <c r="B306" s="9" t="s">
        <v>143</v>
      </c>
      <c r="C306" s="9" t="s">
        <v>4</v>
      </c>
      <c r="D306" s="113">
        <f>D310</f>
        <v>850</v>
      </c>
      <c r="E306" s="114">
        <v>3.04</v>
      </c>
      <c r="F306" s="10">
        <f>ROUND((D306*E306),2)</f>
        <v>2584</v>
      </c>
    </row>
    <row r="307" spans="1:6" x14ac:dyDescent="0.2">
      <c r="A307" s="52"/>
      <c r="B307" s="9" t="s">
        <v>144</v>
      </c>
      <c r="C307" s="9" t="s">
        <v>4</v>
      </c>
      <c r="D307" s="113">
        <f>D310</f>
        <v>850</v>
      </c>
      <c r="E307" s="114">
        <v>1.46</v>
      </c>
      <c r="F307" s="10">
        <f>ROUND((D307*E307),2)</f>
        <v>1241</v>
      </c>
    </row>
    <row r="308" spans="1:6" x14ac:dyDescent="0.2">
      <c r="A308" s="52"/>
      <c r="B308" s="9" t="s">
        <v>14</v>
      </c>
      <c r="C308" s="63"/>
      <c r="D308" s="115">
        <f>D307</f>
        <v>850</v>
      </c>
      <c r="E308" s="54">
        <f>ROUND(F308/D308,2)</f>
        <v>4.5</v>
      </c>
      <c r="F308" s="10">
        <f>ROUND(SUM(F306:F307),2)</f>
        <v>3825</v>
      </c>
    </row>
    <row r="309" spans="1:6" x14ac:dyDescent="0.2">
      <c r="A309" s="52"/>
      <c r="B309" s="9" t="s">
        <v>100</v>
      </c>
      <c r="C309" s="63"/>
      <c r="D309" s="63"/>
      <c r="E309" s="63"/>
      <c r="F309" s="101">
        <f>ÁREAS!$D$174</f>
        <v>1</v>
      </c>
    </row>
    <row r="310" spans="1:6" x14ac:dyDescent="0.2">
      <c r="A310" s="52"/>
      <c r="B310" s="102" t="s">
        <v>145</v>
      </c>
      <c r="C310" s="63"/>
      <c r="D310" s="20">
        <f>ÁREAS!D167</f>
        <v>850</v>
      </c>
      <c r="E310" s="62">
        <f>E308</f>
        <v>4.5</v>
      </c>
      <c r="F310" s="118">
        <f>ROUND((D310*E310),2)</f>
        <v>3825</v>
      </c>
    </row>
    <row r="311" spans="1:6" x14ac:dyDescent="0.2">
      <c r="A311" s="52"/>
      <c r="B311" s="112"/>
      <c r="C311" s="63"/>
      <c r="D311" s="63"/>
      <c r="E311" s="63"/>
      <c r="F311" s="118"/>
    </row>
    <row r="312" spans="1:6" x14ac:dyDescent="0.2">
      <c r="A312" s="52"/>
      <c r="B312" s="29" t="s">
        <v>24</v>
      </c>
      <c r="C312" s="77"/>
      <c r="D312" s="77"/>
      <c r="E312" s="78"/>
      <c r="F312" s="112"/>
    </row>
    <row r="313" spans="1:6" x14ac:dyDescent="0.2">
      <c r="A313" s="52"/>
      <c r="B313" s="29" t="s">
        <v>143</v>
      </c>
      <c r="C313" s="77"/>
      <c r="D313" s="77"/>
      <c r="E313" s="78"/>
      <c r="F313" s="112"/>
    </row>
    <row r="314" spans="1:6" x14ac:dyDescent="0.2">
      <c r="A314" s="52"/>
      <c r="B314" s="9" t="s">
        <v>122</v>
      </c>
      <c r="C314" s="9" t="s">
        <v>4</v>
      </c>
      <c r="D314" s="113">
        <v>623.04999999999995</v>
      </c>
      <c r="E314" s="114">
        <v>0.38</v>
      </c>
      <c r="F314" s="10">
        <f>ROUND((D314*E314),2)</f>
        <v>236.76</v>
      </c>
    </row>
    <row r="315" spans="1:6" x14ac:dyDescent="0.2">
      <c r="A315" s="52"/>
      <c r="B315" s="9" t="s">
        <v>146</v>
      </c>
      <c r="C315" s="9" t="s">
        <v>4</v>
      </c>
      <c r="D315" s="113"/>
      <c r="E315" s="114">
        <v>0.32</v>
      </c>
      <c r="F315" s="10">
        <f>ROUND((D315*E315),2)</f>
        <v>0</v>
      </c>
    </row>
    <row r="316" spans="1:6" x14ac:dyDescent="0.2">
      <c r="A316" s="52"/>
      <c r="B316" s="9" t="s">
        <v>147</v>
      </c>
      <c r="C316" s="9" t="s">
        <v>4</v>
      </c>
      <c r="D316" s="113"/>
      <c r="E316" s="96">
        <v>0.27</v>
      </c>
      <c r="F316" s="10">
        <f>ROUND((D316*E316),2)</f>
        <v>0</v>
      </c>
    </row>
    <row r="317" spans="1:6" x14ac:dyDescent="0.2">
      <c r="A317" s="52"/>
      <c r="B317" s="9" t="s">
        <v>14</v>
      </c>
      <c r="C317" s="63"/>
      <c r="D317" s="130">
        <f>D314</f>
        <v>623.04999999999995</v>
      </c>
      <c r="E317" s="54">
        <f>ROUND(F317/D317,2)</f>
        <v>0.38</v>
      </c>
      <c r="F317" s="10">
        <f>ROUND(SUM(F314:F316),2)</f>
        <v>236.76</v>
      </c>
    </row>
    <row r="318" spans="1:6" x14ac:dyDescent="0.2">
      <c r="A318" s="52"/>
      <c r="B318" s="9" t="s">
        <v>100</v>
      </c>
      <c r="C318" s="63"/>
      <c r="D318" s="63"/>
      <c r="E318" s="63"/>
      <c r="F318" s="101">
        <f>ÁREAS!$D$174</f>
        <v>1</v>
      </c>
    </row>
    <row r="319" spans="1:6" x14ac:dyDescent="0.2">
      <c r="A319" s="52"/>
      <c r="B319" s="102" t="s">
        <v>148</v>
      </c>
      <c r="C319" s="63"/>
      <c r="D319" s="115">
        <f>D317</f>
        <v>623.04999999999995</v>
      </c>
      <c r="E319" s="59">
        <f>ROUND(E317,2)</f>
        <v>0.38</v>
      </c>
      <c r="F319" s="118">
        <f>ROUND((D319*E319),2)</f>
        <v>236.76</v>
      </c>
    </row>
    <row r="320" spans="1:6" x14ac:dyDescent="0.2">
      <c r="A320" s="52"/>
      <c r="B320" s="29" t="s">
        <v>144</v>
      </c>
      <c r="C320" s="77"/>
      <c r="D320" s="77"/>
      <c r="E320" s="78"/>
      <c r="F320" s="112"/>
    </row>
    <row r="321" spans="1:6" x14ac:dyDescent="0.2">
      <c r="A321" s="52"/>
      <c r="B321" s="9" t="s">
        <v>122</v>
      </c>
      <c r="C321" s="9" t="s">
        <v>4</v>
      </c>
      <c r="D321" s="113">
        <v>623.04999999999995</v>
      </c>
      <c r="E321" s="114">
        <v>0.27</v>
      </c>
      <c r="F321" s="10">
        <f>ROUND((D321*E321),2)</f>
        <v>168.22</v>
      </c>
    </row>
    <row r="322" spans="1:6" x14ac:dyDescent="0.2">
      <c r="A322" s="52"/>
      <c r="B322" s="9" t="s">
        <v>146</v>
      </c>
      <c r="C322" s="9" t="s">
        <v>4</v>
      </c>
      <c r="D322" s="113"/>
      <c r="E322" s="114">
        <v>0.22</v>
      </c>
      <c r="F322" s="10">
        <f>ROUND((D322*E322),2)</f>
        <v>0</v>
      </c>
    </row>
    <row r="323" spans="1:6" x14ac:dyDescent="0.2">
      <c r="A323" s="52"/>
      <c r="B323" s="9" t="s">
        <v>147</v>
      </c>
      <c r="C323" s="9" t="s">
        <v>4</v>
      </c>
      <c r="D323" s="113"/>
      <c r="E323" s="96">
        <v>0.17</v>
      </c>
      <c r="F323" s="10">
        <f>ROUND((D323*E323),2)</f>
        <v>0</v>
      </c>
    </row>
    <row r="324" spans="1:6" x14ac:dyDescent="0.2">
      <c r="A324" s="52"/>
      <c r="B324" s="9" t="s">
        <v>14</v>
      </c>
      <c r="C324" s="63"/>
      <c r="D324" s="130">
        <f>D321</f>
        <v>623.04999999999995</v>
      </c>
      <c r="E324" s="54">
        <f>ROUND(F324/D324,2)</f>
        <v>0.27</v>
      </c>
      <c r="F324" s="10">
        <f>ROUND(SUM(F321:F323),2)</f>
        <v>168.22</v>
      </c>
    </row>
    <row r="325" spans="1:6" ht="15" customHeight="1" x14ac:dyDescent="0.2">
      <c r="A325" s="52"/>
      <c r="B325" s="9" t="s">
        <v>100</v>
      </c>
      <c r="C325" s="63"/>
      <c r="D325" s="63"/>
      <c r="E325" s="63"/>
      <c r="F325" s="101">
        <f>ÁREAS!$D$174</f>
        <v>1</v>
      </c>
    </row>
    <row r="326" spans="1:6" x14ac:dyDescent="0.2">
      <c r="A326" s="52"/>
      <c r="B326" s="102" t="s">
        <v>148</v>
      </c>
      <c r="C326" s="63"/>
      <c r="D326" s="115">
        <f>D324</f>
        <v>623.04999999999995</v>
      </c>
      <c r="E326" s="54">
        <f>ROUND(E324,2)</f>
        <v>0.27</v>
      </c>
      <c r="F326" s="118">
        <f>ROUND((D326*E326),2)</f>
        <v>168.22</v>
      </c>
    </row>
    <row r="327" spans="1:6" x14ac:dyDescent="0.2">
      <c r="A327" s="52"/>
      <c r="B327" s="102" t="s">
        <v>44</v>
      </c>
      <c r="C327" s="63"/>
      <c r="D327" s="115"/>
      <c r="E327" s="54">
        <f>ROUND(F327/D326,2)</f>
        <v>2.12</v>
      </c>
      <c r="F327" s="118">
        <f>IF(ROUND((F319+F326),2)&gt;1240,(F319+F326),1320)</f>
        <v>1320</v>
      </c>
    </row>
    <row r="328" spans="1:6" x14ac:dyDescent="0.2">
      <c r="A328" s="52"/>
      <c r="B328" s="102" t="s">
        <v>149</v>
      </c>
      <c r="C328" s="63"/>
      <c r="D328" s="20">
        <f>ÁREAS!D170</f>
        <v>623.04999999999995</v>
      </c>
      <c r="E328" s="59">
        <f>E327</f>
        <v>2.12</v>
      </c>
      <c r="F328" s="118">
        <f>ROUND(D328*E328,2)</f>
        <v>1320.87</v>
      </c>
    </row>
    <row r="329" spans="1:6" x14ac:dyDescent="0.2">
      <c r="A329" s="52"/>
      <c r="B329" s="244"/>
      <c r="C329" s="244"/>
      <c r="D329" s="244"/>
      <c r="E329" s="63"/>
      <c r="F329" s="118"/>
    </row>
    <row r="330" spans="1:6" x14ac:dyDescent="0.2">
      <c r="A330" s="52"/>
      <c r="B330" s="102" t="s">
        <v>150</v>
      </c>
      <c r="C330" s="9" t="s">
        <v>4</v>
      </c>
      <c r="D330" s="115">
        <f>ÁREAS!$D$166</f>
        <v>1473.05</v>
      </c>
      <c r="E330" s="54">
        <f>ROUND(F330/D330,2)</f>
        <v>3.49</v>
      </c>
      <c r="F330" s="118">
        <f>ROUND((F310+F328),2)</f>
        <v>5145.87</v>
      </c>
    </row>
    <row r="331" spans="1:6" x14ac:dyDescent="0.2">
      <c r="A331" s="52"/>
      <c r="B331" s="102" t="s">
        <v>55</v>
      </c>
      <c r="C331" s="9" t="s">
        <v>4</v>
      </c>
      <c r="D331" s="115">
        <f>ÁREAS!$D$166</f>
        <v>1473.05</v>
      </c>
      <c r="E331" s="54">
        <f>E330</f>
        <v>3.49</v>
      </c>
      <c r="F331" s="118">
        <f>ROUND((D331*E331),2)</f>
        <v>5140.9399999999996</v>
      </c>
    </row>
  </sheetData>
  <mergeCells count="141">
    <mergeCell ref="A1:F1"/>
    <mergeCell ref="A3:F3"/>
    <mergeCell ref="A4:F4"/>
    <mergeCell ref="A5:F5"/>
    <mergeCell ref="A6:A7"/>
    <mergeCell ref="B6:B7"/>
    <mergeCell ref="C6:C7"/>
    <mergeCell ref="D6:D7"/>
    <mergeCell ref="E6:F6"/>
    <mergeCell ref="A15:A16"/>
    <mergeCell ref="B15:B16"/>
    <mergeCell ref="C15:C16"/>
    <mergeCell ref="D15:D16"/>
    <mergeCell ref="E15:F15"/>
    <mergeCell ref="A29:A30"/>
    <mergeCell ref="B29:B30"/>
    <mergeCell ref="C29:C30"/>
    <mergeCell ref="D29:D30"/>
    <mergeCell ref="E29:F29"/>
    <mergeCell ref="A40:F40"/>
    <mergeCell ref="A41:A42"/>
    <mergeCell ref="B41:B42"/>
    <mergeCell ref="C41:C42"/>
    <mergeCell ref="D41:D42"/>
    <mergeCell ref="E41:F41"/>
    <mergeCell ref="A54:A55"/>
    <mergeCell ref="B54:B55"/>
    <mergeCell ref="C54:C55"/>
    <mergeCell ref="D54:D55"/>
    <mergeCell ref="E54:F54"/>
    <mergeCell ref="A71:A72"/>
    <mergeCell ref="B71:B72"/>
    <mergeCell ref="C71:C72"/>
    <mergeCell ref="D71:D72"/>
    <mergeCell ref="E71:F71"/>
    <mergeCell ref="A81:A82"/>
    <mergeCell ref="B81:B82"/>
    <mergeCell ref="C81:C82"/>
    <mergeCell ref="D81:D82"/>
    <mergeCell ref="E81:F81"/>
    <mergeCell ref="A93:A94"/>
    <mergeCell ref="B93:B94"/>
    <mergeCell ref="C93:C94"/>
    <mergeCell ref="D93:D94"/>
    <mergeCell ref="E93:F93"/>
    <mergeCell ref="A100:A101"/>
    <mergeCell ref="B100:B101"/>
    <mergeCell ref="C100:C101"/>
    <mergeCell ref="D100:D101"/>
    <mergeCell ref="E100:F100"/>
    <mergeCell ref="A110:A111"/>
    <mergeCell ref="B110:B111"/>
    <mergeCell ref="C110:C111"/>
    <mergeCell ref="D110:D111"/>
    <mergeCell ref="E110:F110"/>
    <mergeCell ref="A136:A137"/>
    <mergeCell ref="B136:B137"/>
    <mergeCell ref="C136:C137"/>
    <mergeCell ref="D136:D137"/>
    <mergeCell ref="E136:F136"/>
    <mergeCell ref="A146:A147"/>
    <mergeCell ref="B146:B147"/>
    <mergeCell ref="C146:C147"/>
    <mergeCell ref="D146:D147"/>
    <mergeCell ref="E146:F146"/>
    <mergeCell ref="A155:A156"/>
    <mergeCell ref="B155:B156"/>
    <mergeCell ref="C155:C156"/>
    <mergeCell ref="D155:D156"/>
    <mergeCell ref="E155:F155"/>
    <mergeCell ref="A164:A165"/>
    <mergeCell ref="B164:B165"/>
    <mergeCell ref="C164:C165"/>
    <mergeCell ref="D164:D165"/>
    <mergeCell ref="E164:F164"/>
    <mergeCell ref="A175:A176"/>
    <mergeCell ref="B175:B176"/>
    <mergeCell ref="C175:C176"/>
    <mergeCell ref="D175:D176"/>
    <mergeCell ref="E175:F175"/>
    <mergeCell ref="A186:A187"/>
    <mergeCell ref="B186:B187"/>
    <mergeCell ref="C186:C187"/>
    <mergeCell ref="D186:D187"/>
    <mergeCell ref="E186:F186"/>
    <mergeCell ref="A197:A198"/>
    <mergeCell ref="B197:B198"/>
    <mergeCell ref="C197:C198"/>
    <mergeCell ref="D197:D198"/>
    <mergeCell ref="E197:F197"/>
    <mergeCell ref="A209:A210"/>
    <mergeCell ref="B209:B210"/>
    <mergeCell ref="C209:C210"/>
    <mergeCell ref="D209:D210"/>
    <mergeCell ref="E209:F209"/>
    <mergeCell ref="A219:A220"/>
    <mergeCell ref="B219:B220"/>
    <mergeCell ref="C219:C220"/>
    <mergeCell ref="D219:D220"/>
    <mergeCell ref="E219:F219"/>
    <mergeCell ref="A229:A230"/>
    <mergeCell ref="B229:B230"/>
    <mergeCell ref="C229:C230"/>
    <mergeCell ref="D229:D230"/>
    <mergeCell ref="E229:F229"/>
    <mergeCell ref="A237:A238"/>
    <mergeCell ref="B237:B238"/>
    <mergeCell ref="C237:C238"/>
    <mergeCell ref="D237:D238"/>
    <mergeCell ref="E237:F237"/>
    <mergeCell ref="A256:A257"/>
    <mergeCell ref="B256:B257"/>
    <mergeCell ref="C256:C257"/>
    <mergeCell ref="D256:D257"/>
    <mergeCell ref="E256:F256"/>
    <mergeCell ref="A268:A269"/>
    <mergeCell ref="B268:B269"/>
    <mergeCell ref="C268:C269"/>
    <mergeCell ref="D268:D269"/>
    <mergeCell ref="E268:F268"/>
    <mergeCell ref="A276:A277"/>
    <mergeCell ref="B276:B277"/>
    <mergeCell ref="C276:C277"/>
    <mergeCell ref="D276:D277"/>
    <mergeCell ref="E276:F276"/>
    <mergeCell ref="A285:A286"/>
    <mergeCell ref="B285:B286"/>
    <mergeCell ref="C285:C286"/>
    <mergeCell ref="D285:D286"/>
    <mergeCell ref="E285:F285"/>
    <mergeCell ref="B329:D329"/>
    <mergeCell ref="A293:A294"/>
    <mergeCell ref="B293:B294"/>
    <mergeCell ref="C293:C294"/>
    <mergeCell ref="D293:D294"/>
    <mergeCell ref="E293:F293"/>
    <mergeCell ref="A302:A303"/>
    <mergeCell ref="B302:B303"/>
    <mergeCell ref="C302:C303"/>
    <mergeCell ref="D302:D303"/>
    <mergeCell ref="E302:F302"/>
  </mergeCells>
  <printOptions horizontalCentered="1"/>
  <pageMargins left="0.82677165354330717" right="0.82677165354330717" top="0.94488188976377963" bottom="0.78740157480314965" header="0.51181102362204722" footer="0.11811023622047245"/>
  <pageSetup paperSize="9" scale="76" firstPageNumber="0" orientation="portrait" horizontalDpi="300" verticalDpi="300" r:id="rId1"/>
  <headerFooter>
    <oddFooter>&amp;C&amp;P</oddFooter>
  </headerFooter>
  <rowBreaks count="6" manualBreakCount="6">
    <brk id="53" max="16383" man="1"/>
    <brk id="109" max="16383" man="1"/>
    <brk id="163" max="16383" man="1"/>
    <brk id="218" max="16383" man="1"/>
    <brk id="274" max="16383" man="1"/>
    <brk id="3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43"/>
  <sheetViews>
    <sheetView showZeros="0" topLeftCell="A13" workbookViewId="0">
      <selection activeCell="J7" sqref="J7"/>
    </sheetView>
  </sheetViews>
  <sheetFormatPr defaultRowHeight="12.75" x14ac:dyDescent="0.2"/>
  <cols>
    <col min="1" max="1" width="6.7109375" style="131" customWidth="1"/>
    <col min="2" max="2" width="49.140625" style="131" customWidth="1"/>
    <col min="3" max="3" width="4.28515625" style="131" customWidth="1"/>
    <col min="4" max="4" width="9.42578125" style="131" customWidth="1"/>
    <col min="5" max="5" width="9.28515625" style="131" customWidth="1"/>
    <col min="6" max="6" width="11" style="132" customWidth="1"/>
    <col min="7" max="7" width="14.140625" style="133" customWidth="1"/>
    <col min="8" max="8" width="3.28515625" style="133" customWidth="1"/>
    <col min="9" max="9" width="4.5703125" style="131" customWidth="1"/>
    <col min="10" max="247" width="11.42578125" style="131" customWidth="1"/>
    <col min="248" max="248" width="52.5703125" style="131" customWidth="1"/>
    <col min="249" max="249" width="7.28515625" style="131" customWidth="1"/>
    <col min="250" max="250" width="11.42578125" style="131" customWidth="1"/>
    <col min="251" max="251" width="14" style="131" customWidth="1"/>
    <col min="252" max="252" width="14.5703125" style="131" customWidth="1"/>
    <col min="253" max="253" width="15.85546875" style="131" customWidth="1"/>
    <col min="254" max="255" width="11.42578125" style="131" hidden="1" customWidth="1"/>
    <col min="256" max="1025" width="11.42578125" style="131" customWidth="1"/>
  </cols>
  <sheetData>
    <row r="1" spans="1:10" ht="22.5" customHeight="1" x14ac:dyDescent="0.2">
      <c r="B1" s="266" t="s">
        <v>151</v>
      </c>
      <c r="C1" s="266"/>
      <c r="D1" s="266"/>
      <c r="E1" s="266"/>
      <c r="F1" s="266"/>
      <c r="G1" s="266"/>
      <c r="H1" s="134"/>
      <c r="I1" s="134"/>
    </row>
    <row r="2" spans="1:10" ht="57" customHeight="1" x14ac:dyDescent="0.2">
      <c r="A2" s="240" t="str">
        <f>ÁREAS!$A$1</f>
        <v>ELABORAÇÃO DE PROJETOS EXECUTIVOS DE ARQUITETURA, ENGENHARIA E DE INFRAESTRUTURA, DO QUARTEL QUE ABRIGARÁ A NOVA SEDE DO CORPO DE BOMBEIROS MILITAR DO ESTADO DE SERGIPE - CBMSE, EM ITABAIANA/SE</v>
      </c>
      <c r="B2" s="240"/>
      <c r="C2" s="240"/>
      <c r="D2" s="240"/>
      <c r="E2" s="240"/>
      <c r="F2" s="240"/>
      <c r="G2" s="240"/>
      <c r="H2" s="3"/>
      <c r="I2" s="3"/>
    </row>
    <row r="3" spans="1:10" ht="22.15" customHeight="1" x14ac:dyDescent="0.2">
      <c r="A3" s="241" t="str">
        <f>ÁREAS!A2</f>
        <v>CONSTRUÇÃO DE UNIDADE DO CBMSE EM ITABAIANA/SE</v>
      </c>
      <c r="B3" s="241"/>
      <c r="C3" s="241"/>
      <c r="D3" s="241"/>
      <c r="E3" s="241"/>
      <c r="F3" s="241"/>
      <c r="G3" s="241"/>
      <c r="H3" s="3"/>
      <c r="I3" s="3"/>
    </row>
    <row r="4" spans="1:10" ht="16.5" customHeight="1" x14ac:dyDescent="0.2">
      <c r="A4" s="267" t="s">
        <v>152</v>
      </c>
      <c r="B4" s="268" t="s">
        <v>264</v>
      </c>
      <c r="C4" s="269" t="s">
        <v>1</v>
      </c>
      <c r="D4" s="265" t="s">
        <v>34</v>
      </c>
      <c r="E4" s="270" t="s">
        <v>153</v>
      </c>
      <c r="F4" s="270"/>
      <c r="G4" s="137" t="s">
        <v>29</v>
      </c>
    </row>
    <row r="5" spans="1:10" s="131" customFormat="1" ht="15.75" customHeight="1" x14ac:dyDescent="0.2">
      <c r="A5" s="267"/>
      <c r="B5" s="268"/>
      <c r="C5" s="269"/>
      <c r="D5" s="265"/>
      <c r="E5" s="135" t="s">
        <v>154</v>
      </c>
      <c r="F5" s="138" t="s">
        <v>37</v>
      </c>
      <c r="G5" s="139">
        <f>ÁREAS!$D$173</f>
        <v>0.2</v>
      </c>
    </row>
    <row r="6" spans="1:10" s="131" customFormat="1" ht="14.1" customHeight="1" x14ac:dyDescent="0.2">
      <c r="A6" s="88">
        <v>1</v>
      </c>
      <c r="B6" s="140" t="str">
        <f>AUXILIAR!$B$6</f>
        <v>PROJETO DE ARQUITETURA BÁSICO E EXECUTIVO</v>
      </c>
      <c r="C6" s="141"/>
      <c r="D6" s="119"/>
      <c r="E6" s="119"/>
      <c r="F6" s="142"/>
      <c r="G6" s="10"/>
    </row>
    <row r="7" spans="1:10" s="131" customFormat="1" ht="14.1" customHeight="1" x14ac:dyDescent="0.2">
      <c r="A7" s="88" t="s">
        <v>40</v>
      </c>
      <c r="B7" s="140" t="str">
        <f>AUXILIAR!$B$6</f>
        <v>PROJETO DE ARQUITETURA BÁSICO E EXECUTIVO</v>
      </c>
      <c r="C7" s="141" t="str">
        <f>AUXILIAR!$C$10</f>
        <v>m²</v>
      </c>
      <c r="D7" s="119">
        <f>AUXILIAR!$D$10</f>
        <v>850</v>
      </c>
      <c r="E7" s="119">
        <f>AUXILIAR!E10</f>
        <v>17.98</v>
      </c>
      <c r="F7" s="142">
        <f t="shared" ref="F7:F16" si="0">ROUND(D7*E7,2)</f>
        <v>15283</v>
      </c>
      <c r="G7" s="10">
        <f>ROUND(F7*ÁREAS!$D$173,2)</f>
        <v>3056.6</v>
      </c>
    </row>
    <row r="8" spans="1:10" s="131" customFormat="1" ht="14.1" customHeight="1" x14ac:dyDescent="0.2">
      <c r="A8" s="88" t="s">
        <v>42</v>
      </c>
      <c r="B8" s="140" t="s">
        <v>155</v>
      </c>
      <c r="C8" s="141" t="str">
        <f>AUXILIAR!$C$11</f>
        <v>un</v>
      </c>
      <c r="D8" s="119">
        <f>AUXILIAR!$D$11</f>
        <v>20</v>
      </c>
      <c r="E8" s="119">
        <f>AUXILIAR!$E$11</f>
        <v>1200</v>
      </c>
      <c r="F8" s="142">
        <f t="shared" si="0"/>
        <v>24000</v>
      </c>
      <c r="G8" s="10"/>
    </row>
    <row r="9" spans="1:10" s="131" customFormat="1" ht="14.1" customHeight="1" x14ac:dyDescent="0.2">
      <c r="A9" s="88">
        <f>A6+1</f>
        <v>2</v>
      </c>
      <c r="B9" s="140" t="str">
        <f>AUXILIAR!$B$15</f>
        <v>PROJETO DE URBANIZAÇÃO</v>
      </c>
      <c r="C9" s="141" t="str">
        <f>AUXILIAR!$C$27</f>
        <v>m²</v>
      </c>
      <c r="D9" s="119">
        <f>AUXILIAR!$D$27</f>
        <v>623.04999999999995</v>
      </c>
      <c r="E9" s="119">
        <f>AUXILIAR!$E$27</f>
        <v>2.57</v>
      </c>
      <c r="F9" s="142">
        <f t="shared" si="0"/>
        <v>1601.24</v>
      </c>
      <c r="G9" s="10">
        <v>0</v>
      </c>
    </row>
    <row r="10" spans="1:10" s="131" customFormat="1" ht="14.1" customHeight="1" x14ac:dyDescent="0.2">
      <c r="A10" s="88">
        <f t="shared" ref="A10:A17" si="1">A9+1</f>
        <v>3</v>
      </c>
      <c r="B10" s="143" t="str">
        <f>AUXILIAR!$B$29</f>
        <v>PROJETO DE PAISAGISMO</v>
      </c>
      <c r="C10" s="141" t="str">
        <f>AUXILIAR!$C$39</f>
        <v>m²</v>
      </c>
      <c r="D10" s="119">
        <f>AUXILIAR!$D$39</f>
        <v>338.75</v>
      </c>
      <c r="E10" s="119">
        <f>AUXILIAR!$E$39</f>
        <v>4.72</v>
      </c>
      <c r="F10" s="142">
        <f t="shared" si="0"/>
        <v>1598.9</v>
      </c>
      <c r="G10" s="10"/>
    </row>
    <row r="11" spans="1:10" s="131" customFormat="1" ht="14.1" customHeight="1" x14ac:dyDescent="0.2">
      <c r="A11" s="88">
        <f t="shared" si="1"/>
        <v>4</v>
      </c>
      <c r="B11" s="143" t="str">
        <f>AUXILIAR!$B$41</f>
        <v>TOPOGRAFIA</v>
      </c>
      <c r="C11" s="141" t="str">
        <f>AUXILIAR!$C$52</f>
        <v xml:space="preserve">un </v>
      </c>
      <c r="D11" s="119">
        <f>AUXILIAR!$D$52</f>
        <v>1129.1600000000001</v>
      </c>
      <c r="E11" s="119">
        <f>AUXILIAR!$E$52</f>
        <v>1.417</v>
      </c>
      <c r="F11" s="142">
        <f t="shared" si="0"/>
        <v>1600.02</v>
      </c>
      <c r="G11" s="10"/>
    </row>
    <row r="12" spans="1:10" s="131" customFormat="1" ht="14.1" customHeight="1" x14ac:dyDescent="0.2">
      <c r="A12" s="88">
        <f t="shared" si="1"/>
        <v>5</v>
      </c>
      <c r="B12" s="144" t="str">
        <f>AUXILIAR!$B$54</f>
        <v>PROJETO DE ESTUDOS GEOTÉCNICOS</v>
      </c>
      <c r="C12" s="141" t="str">
        <f>AUXILIAR!$C$69</f>
        <v xml:space="preserve">un </v>
      </c>
      <c r="D12" s="119">
        <f>AUXILIAR!$D$69</f>
        <v>1</v>
      </c>
      <c r="E12" s="119">
        <f>AUXILIAR!$E$69</f>
        <v>19956</v>
      </c>
      <c r="F12" s="142">
        <f t="shared" si="0"/>
        <v>19956</v>
      </c>
      <c r="G12" s="10"/>
      <c r="J12" s="131" t="s">
        <v>190</v>
      </c>
    </row>
    <row r="13" spans="1:10" s="131" customFormat="1" ht="27.6" customHeight="1" x14ac:dyDescent="0.2">
      <c r="A13" s="88">
        <f t="shared" si="1"/>
        <v>6</v>
      </c>
      <c r="B13" s="144" t="str">
        <f>AUXILIAR!$B$71</f>
        <v>TERRAPLENAGEM E GEOMÉTRICO DE VIAS (com indicação de jazidas)</v>
      </c>
      <c r="C13" s="141" t="str">
        <f>AUXILIAR!C79</f>
        <v>m²</v>
      </c>
      <c r="D13" s="119">
        <f>AUXILIAR!D79</f>
        <v>1129.1600000000001</v>
      </c>
      <c r="E13" s="119">
        <f>AUXILIAR!E79</f>
        <v>1.42</v>
      </c>
      <c r="F13" s="142">
        <f t="shared" si="0"/>
        <v>1603.41</v>
      </c>
      <c r="G13" s="10"/>
    </row>
    <row r="14" spans="1:10" s="131" customFormat="1" ht="14.1" customHeight="1" x14ac:dyDescent="0.2">
      <c r="A14" s="88">
        <f t="shared" si="1"/>
        <v>7</v>
      </c>
      <c r="B14" s="27" t="str">
        <f>AUXILIAR!$B$81</f>
        <v>PROJETO PAVIMENTAÇÃO</v>
      </c>
      <c r="C14" s="141" t="str">
        <f>AUXILIAR!$C$91</f>
        <v>m²</v>
      </c>
      <c r="D14" s="119">
        <f>AUXILIAR!$D$91</f>
        <v>623.04999999999995</v>
      </c>
      <c r="E14" s="119">
        <f>AUXILIAR!$E$91</f>
        <v>2.57</v>
      </c>
      <c r="F14" s="142">
        <f t="shared" si="0"/>
        <v>1601.24</v>
      </c>
      <c r="G14" s="10"/>
    </row>
    <row r="15" spans="1:10" s="131" customFormat="1" ht="14.1" customHeight="1" x14ac:dyDescent="0.2">
      <c r="A15" s="88">
        <f t="shared" si="1"/>
        <v>8</v>
      </c>
      <c r="B15" s="27" t="str">
        <f>AUXILIAR!$B$93</f>
        <v>PROJETO DE SINALIZAÇÃO VERTICAL E HORIZONTAL</v>
      </c>
      <c r="C15" s="141" t="str">
        <f>AUXILIAR!$C$98</f>
        <v>km</v>
      </c>
      <c r="D15" s="119">
        <f>AUXILIAR!$D$98</f>
        <v>1</v>
      </c>
      <c r="E15" s="119">
        <f>AUXILIAR!$E$98</f>
        <v>4766.95</v>
      </c>
      <c r="F15" s="142">
        <f t="shared" si="0"/>
        <v>4766.95</v>
      </c>
      <c r="G15" s="10"/>
    </row>
    <row r="16" spans="1:10" s="131" customFormat="1" ht="14.1" customHeight="1" x14ac:dyDescent="0.2">
      <c r="A16" s="88">
        <f t="shared" si="1"/>
        <v>9</v>
      </c>
      <c r="B16" s="144" t="str">
        <f>AUXILIAR!$B$100</f>
        <v>PROJETO ESTRUTURAL, INCLUINDO FUNDAÇÕES</v>
      </c>
      <c r="C16" s="141" t="str">
        <f>AUXILIAR!$C$108</f>
        <v>m²</v>
      </c>
      <c r="D16" s="119">
        <f>AUXILIAR!$D$108</f>
        <v>1430</v>
      </c>
      <c r="E16" s="119">
        <f>AUXILIAR!$E$108</f>
        <v>8.14</v>
      </c>
      <c r="F16" s="142">
        <f t="shared" si="0"/>
        <v>11640.2</v>
      </c>
      <c r="G16" s="10"/>
    </row>
    <row r="17" spans="1:8" s="131" customFormat="1" ht="14.1" customHeight="1" x14ac:dyDescent="0.2">
      <c r="A17" s="88">
        <f t="shared" si="1"/>
        <v>10</v>
      </c>
      <c r="B17" s="145" t="str">
        <f>AUXILIAR!$B$110</f>
        <v>PROJETO ELÉTRICO</v>
      </c>
      <c r="C17" s="141"/>
      <c r="D17" s="119"/>
      <c r="E17" s="119"/>
      <c r="F17" s="142"/>
      <c r="G17" s="10">
        <f>ROUND(F17*ÁREAS!$D$173,2)</f>
        <v>0</v>
      </c>
    </row>
    <row r="18" spans="1:8" s="131" customFormat="1" ht="14.1" customHeight="1" x14ac:dyDescent="0.2">
      <c r="A18" s="88" t="s">
        <v>108</v>
      </c>
      <c r="B18" s="145" t="s">
        <v>156</v>
      </c>
      <c r="C18" s="141" t="str">
        <f>AUXILIAR!$C$115</f>
        <v>m²</v>
      </c>
      <c r="D18" s="119">
        <f>AUXILIAR!$D$115</f>
        <v>1775.6499999999999</v>
      </c>
      <c r="E18" s="119">
        <f>AUXILIAR!$E$118</f>
        <v>5.43</v>
      </c>
      <c r="F18" s="142">
        <f t="shared" ref="F18:F27" si="2">ROUND(D18*E18,2)</f>
        <v>9641.7800000000007</v>
      </c>
      <c r="G18" s="10">
        <f>ROUND(F18*ÁREAS!$D$173,2)</f>
        <v>1928.36</v>
      </c>
    </row>
    <row r="19" spans="1:8" s="131" customFormat="1" ht="14.1" customHeight="1" x14ac:dyDescent="0.2">
      <c r="A19" s="88" t="s">
        <v>109</v>
      </c>
      <c r="B19" s="145" t="s">
        <v>261</v>
      </c>
      <c r="C19" s="141" t="str">
        <f>AUXILIAR!$C$123</f>
        <v>m²</v>
      </c>
      <c r="D19" s="119">
        <f>AUXILIAR!$D$126</f>
        <v>292.59999999999997</v>
      </c>
      <c r="E19" s="119">
        <f>AUXILIAR!$E$126</f>
        <v>19.29</v>
      </c>
      <c r="F19" s="142">
        <f t="shared" si="2"/>
        <v>5644.25</v>
      </c>
      <c r="G19" s="10">
        <f>ROUND(F19*ÁREAS!$D$173,2)</f>
        <v>1128.8499999999999</v>
      </c>
    </row>
    <row r="20" spans="1:8" s="131" customFormat="1" ht="14.1" customHeight="1" x14ac:dyDescent="0.2">
      <c r="A20" s="182" t="s">
        <v>245</v>
      </c>
      <c r="B20" s="145" t="s">
        <v>262</v>
      </c>
      <c r="C20" s="141" t="str">
        <f>AUXILIAR!$C$123</f>
        <v>m²</v>
      </c>
      <c r="D20" s="119">
        <v>10</v>
      </c>
      <c r="E20" s="119">
        <v>136.5</v>
      </c>
      <c r="F20" s="142">
        <f>ROUND(D20*E20,2)</f>
        <v>1365</v>
      </c>
      <c r="G20" s="10">
        <f>ROUND(F20*ÁREAS!$D$173,2)</f>
        <v>273</v>
      </c>
    </row>
    <row r="21" spans="1:8" s="131" customFormat="1" ht="14.1" customHeight="1" x14ac:dyDescent="0.2">
      <c r="A21" s="88">
        <f>A17+1</f>
        <v>11</v>
      </c>
      <c r="B21" s="145" t="str">
        <f>AUXILIAR!$B$136</f>
        <v xml:space="preserve">PROJETO CABEAMENTO ESTRUTURADO </v>
      </c>
      <c r="C21" s="146" t="str">
        <f>AUXILIAR!$C$144</f>
        <v>m²</v>
      </c>
      <c r="D21" s="147">
        <f>AUXILIAR!$D$144</f>
        <v>850</v>
      </c>
      <c r="E21" s="147">
        <f>AUXILIAR!$E$144</f>
        <v>2.2000000000000002</v>
      </c>
      <c r="F21" s="142">
        <f t="shared" si="2"/>
        <v>1870</v>
      </c>
      <c r="G21" s="10"/>
    </row>
    <row r="22" spans="1:8" s="131" customFormat="1" ht="14.1" customHeight="1" x14ac:dyDescent="0.2">
      <c r="A22" s="88">
        <f t="shared" ref="A22:A28" si="3">A21+1</f>
        <v>12</v>
      </c>
      <c r="B22" s="145" t="str">
        <f>AUXILIAR!$B$146</f>
        <v>PROJETO CFTV</v>
      </c>
      <c r="C22" s="146" t="str">
        <f>AUXILIAR!$C$153</f>
        <v>m²</v>
      </c>
      <c r="D22" s="147">
        <f>AUXILIAR!$D$153</f>
        <v>850</v>
      </c>
      <c r="E22" s="147">
        <f>AUXILIAR!$E$153</f>
        <v>1.88</v>
      </c>
      <c r="F22" s="142">
        <f t="shared" si="2"/>
        <v>1598</v>
      </c>
      <c r="G22" s="10"/>
    </row>
    <row r="23" spans="1:8" s="131" customFormat="1" ht="14.1" customHeight="1" x14ac:dyDescent="0.2">
      <c r="A23" s="88">
        <f t="shared" si="3"/>
        <v>13</v>
      </c>
      <c r="B23" s="145" t="str">
        <f>AUXILIAR!$B$155</f>
        <v>PROJETO SONORIZAÇÃO</v>
      </c>
      <c r="C23" s="146" t="str">
        <f>AUXILIAR!$C$162</f>
        <v>m²</v>
      </c>
      <c r="D23" s="147">
        <f>AUXILIAR!$D$162</f>
        <v>850</v>
      </c>
      <c r="E23" s="147">
        <f>AUXILIAR!$E$162</f>
        <v>1.88</v>
      </c>
      <c r="F23" s="142">
        <f t="shared" si="2"/>
        <v>1598</v>
      </c>
      <c r="G23" s="10"/>
    </row>
    <row r="24" spans="1:8" s="131" customFormat="1" ht="14.1" customHeight="1" x14ac:dyDescent="0.2">
      <c r="A24" s="88">
        <f t="shared" si="3"/>
        <v>14</v>
      </c>
      <c r="B24" s="145" t="str">
        <f>AUXILIAR!$B$164</f>
        <v xml:space="preserve">PROJETO CLIMATIZAÇÃO </v>
      </c>
      <c r="C24" s="146" t="str">
        <f>AUXILIAR!$C$173</f>
        <v>m²</v>
      </c>
      <c r="D24" s="147">
        <f>AUXILIAR!$D$173</f>
        <v>850</v>
      </c>
      <c r="E24" s="147">
        <f>AUXILIAR!$E$173</f>
        <v>3.39</v>
      </c>
      <c r="F24" s="142">
        <f t="shared" si="2"/>
        <v>2881.5</v>
      </c>
      <c r="G24" s="10"/>
    </row>
    <row r="25" spans="1:8" s="131" customFormat="1" ht="14.1" customHeight="1" x14ac:dyDescent="0.2">
      <c r="A25" s="88">
        <f t="shared" si="3"/>
        <v>15</v>
      </c>
      <c r="B25" s="145" t="str">
        <f>AUXILIAR!$B$175</f>
        <v>PROJETO HIDRÁULICO</v>
      </c>
      <c r="C25" s="141" t="str">
        <f>AUXILIAR!$C$184</f>
        <v>m²</v>
      </c>
      <c r="D25" s="119">
        <f>AUXILIAR!$D$184</f>
        <v>850</v>
      </c>
      <c r="E25" s="119">
        <f>AUXILIAR!$E$184</f>
        <v>2.4900000000000002</v>
      </c>
      <c r="F25" s="142">
        <f t="shared" si="2"/>
        <v>2116.5</v>
      </c>
      <c r="G25" s="10">
        <f>ROUND(F25*ÁREAS!$D$173,2)</f>
        <v>423.3</v>
      </c>
    </row>
    <row r="26" spans="1:8" ht="14.1" customHeight="1" x14ac:dyDescent="0.2">
      <c r="A26" s="88">
        <f t="shared" si="3"/>
        <v>16</v>
      </c>
      <c r="B26" s="55" t="str">
        <f>AUXILIAR!$B$186</f>
        <v>PROJETO ESGOTOS SANITÁRIOS</v>
      </c>
      <c r="C26" s="141" t="str">
        <f>AUXILIAR!$C$195</f>
        <v>m²</v>
      </c>
      <c r="D26" s="119">
        <f>AUXILIAR!$D$195</f>
        <v>850</v>
      </c>
      <c r="E26" s="119">
        <f>AUXILIAR!$E$195</f>
        <v>2.4900000000000002</v>
      </c>
      <c r="F26" s="142">
        <f t="shared" si="2"/>
        <v>2116.5</v>
      </c>
      <c r="G26" s="10">
        <f>ROUND(F26*ÁREAS!$D$173,2)</f>
        <v>423.3</v>
      </c>
      <c r="H26" s="148"/>
    </row>
    <row r="27" spans="1:8" ht="14.1" customHeight="1" x14ac:dyDescent="0.2">
      <c r="A27" s="88">
        <f t="shared" si="3"/>
        <v>17</v>
      </c>
      <c r="B27" s="145" t="str">
        <f>AUXILIAR!$B$197</f>
        <v>PROJETO DRENAGEM PLUVIAL</v>
      </c>
      <c r="C27" s="141" t="str">
        <f>AUXILIAR!$C$207</f>
        <v>m²</v>
      </c>
      <c r="D27" s="119">
        <f>AUXILIAR!$D$207</f>
        <v>1203.05</v>
      </c>
      <c r="E27" s="119">
        <f>AUXILIAR!$E$207</f>
        <v>1.35</v>
      </c>
      <c r="F27" s="142">
        <f t="shared" si="2"/>
        <v>1624.12</v>
      </c>
      <c r="G27" s="10">
        <f>ROUND(F27*ÁREAS!$D$173,2)</f>
        <v>324.82</v>
      </c>
    </row>
    <row r="28" spans="1:8" ht="14.1" customHeight="1" x14ac:dyDescent="0.2">
      <c r="A28" s="88">
        <f t="shared" si="3"/>
        <v>18</v>
      </c>
      <c r="B28" s="145" t="str">
        <f>AUXILIAR!$B$209</f>
        <v xml:space="preserve">PROJETO DE IRRIGAÇÃO </v>
      </c>
      <c r="C28" s="141"/>
      <c r="D28" s="119"/>
      <c r="E28" s="119"/>
      <c r="F28" s="142"/>
      <c r="G28" s="10"/>
    </row>
    <row r="29" spans="1:8" ht="14.1" customHeight="1" x14ac:dyDescent="0.2">
      <c r="A29" s="88" t="s">
        <v>125</v>
      </c>
      <c r="B29" s="145" t="s">
        <v>157</v>
      </c>
      <c r="C29" s="141" t="str">
        <f>AUXILIAR!C217</f>
        <v>m²</v>
      </c>
      <c r="D29" s="119">
        <f>AUXILIAR!D217</f>
        <v>338.75</v>
      </c>
      <c r="E29" s="119">
        <f>AUXILIAR!E217</f>
        <v>4.72</v>
      </c>
      <c r="F29" s="142">
        <f t="shared" ref="F29:F33" si="4">ROUND(D29*E29,2)</f>
        <v>1598.9</v>
      </c>
      <c r="G29" s="10"/>
    </row>
    <row r="30" spans="1:8" ht="26.45" customHeight="1" x14ac:dyDescent="0.2">
      <c r="A30" s="88">
        <f>A28+1</f>
        <v>19</v>
      </c>
      <c r="B30" s="145" t="str">
        <f>AUXILIAR!$B$219</f>
        <v>PROJETO DE PREVENÇÃO E COMBATE A INCÊNDIO E PÂNICO</v>
      </c>
      <c r="C30" s="141" t="str">
        <f>AUXILIAR!$C$227</f>
        <v>m²</v>
      </c>
      <c r="D30" s="119">
        <f>AUXILIAR!$D$227</f>
        <v>850</v>
      </c>
      <c r="E30" s="119">
        <f>AUXILIAR!$E$227</f>
        <v>2.2000000000000002</v>
      </c>
      <c r="F30" s="142">
        <f t="shared" si="4"/>
        <v>1870</v>
      </c>
      <c r="G30" s="10">
        <f>ROUND(F30*ÁREAS!$D$173,2)</f>
        <v>374</v>
      </c>
    </row>
    <row r="31" spans="1:8" ht="14.1" customHeight="1" x14ac:dyDescent="0.2">
      <c r="A31" s="88">
        <f>A30+1</f>
        <v>20</v>
      </c>
      <c r="B31" s="145" t="str">
        <f>AUXILIAR!$B$229</f>
        <v>RELATÓRIO ANÁLISE DE RISCO - PDA</v>
      </c>
      <c r="C31" s="141" t="str">
        <f>AUXILIAR!$C$235</f>
        <v>m²</v>
      </c>
      <c r="D31" s="119">
        <f>AUXILIAR!$D$235</f>
        <v>1</v>
      </c>
      <c r="E31" s="119">
        <f>AUXILIAR!$E$235</f>
        <v>1300</v>
      </c>
      <c r="F31" s="142">
        <f t="shared" si="4"/>
        <v>1300</v>
      </c>
      <c r="G31" s="10">
        <f>ROUND(F31*ÁREAS!$D$173,2)</f>
        <v>260</v>
      </c>
    </row>
    <row r="32" spans="1:8" ht="25.35" customHeight="1" x14ac:dyDescent="0.2">
      <c r="A32" s="88">
        <f>A31+1</f>
        <v>21</v>
      </c>
      <c r="B32" s="145" t="str">
        <f>AUXILIAR!$B$237</f>
        <v>PROJETO DE PROTEÇÃO CONTRA DESCARGAS ATMOSFÉRICAS (PDA)</v>
      </c>
      <c r="C32" s="141"/>
      <c r="D32" s="119"/>
      <c r="E32" s="119"/>
      <c r="F32" s="142">
        <f t="shared" si="4"/>
        <v>0</v>
      </c>
      <c r="G32" s="10"/>
    </row>
    <row r="33" spans="1:7" ht="25.5" x14ac:dyDescent="0.2">
      <c r="A33" s="88" t="s">
        <v>158</v>
      </c>
      <c r="B33" s="145" t="str">
        <f>AUXILIAR!$B$239</f>
        <v>PROJETO DE SISTEMA DE PROTEÇÃO CONTRA DESCARGAS ATMOSFÉRICAS (SPDA)</v>
      </c>
      <c r="C33" s="141" t="str">
        <f>AUXILIAR!C242</f>
        <v>m²</v>
      </c>
      <c r="D33" s="119">
        <f>AUXILIAR!D254</f>
        <v>850</v>
      </c>
      <c r="E33" s="119">
        <f>AUXILIAR!E243</f>
        <v>1.88</v>
      </c>
      <c r="F33" s="119">
        <f t="shared" si="4"/>
        <v>1598</v>
      </c>
      <c r="G33" s="10">
        <f>ROUND(F33*ÁREAS!$D$173,2)</f>
        <v>319.60000000000002</v>
      </c>
    </row>
    <row r="34" spans="1:7" ht="27" customHeight="1" x14ac:dyDescent="0.2">
      <c r="A34" s="88" t="s">
        <v>159</v>
      </c>
      <c r="B34" s="145" t="str">
        <f>AUXILIAR!$B$247</f>
        <v>PROJETO DE MEDIDA DE PROTEÇÃO CONTRA SURTOS (MPS)</v>
      </c>
      <c r="C34" s="141" t="str">
        <f>AUXILIAR!C250</f>
        <v>m²</v>
      </c>
      <c r="D34" s="119">
        <f>AUXILIAR!D254</f>
        <v>850</v>
      </c>
      <c r="E34" s="119">
        <f>AUXILIAR!E253</f>
        <v>1.88</v>
      </c>
      <c r="F34" s="119">
        <f>ROUND(D34*E34,2)</f>
        <v>1598</v>
      </c>
      <c r="G34" s="10">
        <f>ROUND(F34*ÁREAS!$D$173,2)</f>
        <v>319.60000000000002</v>
      </c>
    </row>
    <row r="35" spans="1:7" ht="14.1" customHeight="1" x14ac:dyDescent="0.2">
      <c r="A35" s="88">
        <f>A32+1</f>
        <v>22</v>
      </c>
      <c r="B35" s="145" t="str">
        <f>AUXILIAR!$B$256</f>
        <v>PROJETO GLP/GN</v>
      </c>
      <c r="C35" s="141" t="str">
        <f>AUXILIAR!$C$266</f>
        <v xml:space="preserve">un </v>
      </c>
      <c r="D35" s="119">
        <f>AUXILIAR!$D$266</f>
        <v>1</v>
      </c>
      <c r="E35" s="119">
        <f>AUXILIAR!$E$266</f>
        <v>1625</v>
      </c>
      <c r="F35" s="142">
        <f t="shared" ref="F35:F40" si="5">ROUND(D35*E35,2)</f>
        <v>1625</v>
      </c>
      <c r="G35" s="10">
        <f>ROUND(F35*ÁREAS!$D$173,2)</f>
        <v>325</v>
      </c>
    </row>
    <row r="36" spans="1:7" ht="14.1" customHeight="1" x14ac:dyDescent="0.2">
      <c r="A36" s="88">
        <f>A35+1</f>
        <v>23</v>
      </c>
      <c r="B36" s="145" t="str">
        <f>AUXILIAR!B268</f>
        <v>RELATÓRIO DE SUSTENTABILIDADE E ENCE</v>
      </c>
      <c r="C36" s="141" t="str">
        <f>AUXILIAR!C274</f>
        <v xml:space="preserve">un </v>
      </c>
      <c r="D36" s="119">
        <f>AUXILIAR!D274</f>
        <v>1</v>
      </c>
      <c r="E36" s="119">
        <f>AUXILIAR!E274</f>
        <v>2550</v>
      </c>
      <c r="F36" s="142">
        <f t="shared" si="5"/>
        <v>2550</v>
      </c>
      <c r="G36" s="10"/>
    </row>
    <row r="37" spans="1:7" ht="14.1" customHeight="1" x14ac:dyDescent="0.2">
      <c r="A37" s="88">
        <f>A36+1</f>
        <v>24</v>
      </c>
      <c r="B37" s="145" t="str">
        <f>AUXILIAR!$B$276</f>
        <v>PROJETO COMUNICAÇÃO VISUAL</v>
      </c>
      <c r="C37" s="141" t="str">
        <f>AUXILIAR!$C$283</f>
        <v>m²</v>
      </c>
      <c r="D37" s="119">
        <f>AUXILIAR!$D$283</f>
        <v>850</v>
      </c>
      <c r="E37" s="119">
        <f>AUXILIAR!$E$283</f>
        <v>1.88</v>
      </c>
      <c r="F37" s="142">
        <f t="shared" si="5"/>
        <v>1598</v>
      </c>
      <c r="G37" s="10"/>
    </row>
    <row r="38" spans="1:7" ht="25.5" x14ac:dyDescent="0.2">
      <c r="A38" s="88">
        <f>A37+1</f>
        <v>25</v>
      </c>
      <c r="B38" s="145" t="str">
        <f>AUXILIAR!$B$285</f>
        <v>PLANO DE GERENCIAMENTO DE RESÍDUOS SÓLIDOS DA CONSTRUÇÃO CIVIL</v>
      </c>
      <c r="C38" s="141" t="str">
        <f>AUXILIAR!$C$291</f>
        <v xml:space="preserve">un </v>
      </c>
      <c r="D38" s="119">
        <f>AUXILIAR!$D$291</f>
        <v>1</v>
      </c>
      <c r="E38" s="119">
        <f>AUXILIAR!$E$291</f>
        <v>2905</v>
      </c>
      <c r="F38" s="142">
        <f t="shared" si="5"/>
        <v>2905</v>
      </c>
      <c r="G38" s="10">
        <f>ROUND(F38*ÁREAS!$D$173,2)</f>
        <v>581</v>
      </c>
    </row>
    <row r="39" spans="1:7" ht="14.1" customHeight="1" x14ac:dyDescent="0.2">
      <c r="A39" s="88">
        <f>A38+1</f>
        <v>26</v>
      </c>
      <c r="B39" s="145" t="str">
        <f>AUXILIAR!$B$293</f>
        <v>COMPATIBILIZAÇÃO DE PROJETOS</v>
      </c>
      <c r="C39" s="146" t="str">
        <f>AUXILIAR!$C$300</f>
        <v>m²</v>
      </c>
      <c r="D39" s="147">
        <f>AUXILIAR!$D$300</f>
        <v>850</v>
      </c>
      <c r="E39" s="147">
        <f>AUXILIAR!$E$300</f>
        <v>1.88</v>
      </c>
      <c r="F39" s="142">
        <f t="shared" si="5"/>
        <v>1598</v>
      </c>
      <c r="G39" s="10"/>
    </row>
    <row r="40" spans="1:7" ht="14.1" customHeight="1" x14ac:dyDescent="0.2">
      <c r="A40" s="88">
        <f>A39+1</f>
        <v>27</v>
      </c>
      <c r="B40" s="145" t="str">
        <f>AUXILIAR!$B$302</f>
        <v>ORÇAMENTO E ESPECIFICAÇÕES TÉCNICAS DA OBRA</v>
      </c>
      <c r="C40" s="146" t="str">
        <f>AUXILIAR!$C$330</f>
        <v>m²</v>
      </c>
      <c r="D40" s="147">
        <f>AUXILIAR!$D$330</f>
        <v>1473.05</v>
      </c>
      <c r="E40" s="147">
        <f>AUXILIAR!$E$330</f>
        <v>3.49</v>
      </c>
      <c r="F40" s="142">
        <f t="shared" si="5"/>
        <v>5140.9399999999996</v>
      </c>
      <c r="G40" s="10"/>
    </row>
    <row r="41" spans="1:7" ht="14.1" customHeight="1" x14ac:dyDescent="0.2">
      <c r="A41" s="149"/>
      <c r="B41" s="150" t="s">
        <v>265</v>
      </c>
      <c r="C41" s="26"/>
      <c r="D41" s="119"/>
      <c r="E41" s="26"/>
      <c r="F41" s="151">
        <f>ROUND(SUM(F6:F40),2)</f>
        <v>137488.45000000001</v>
      </c>
      <c r="G41" s="151">
        <f>ROUND(SUM(G6:G40),2)</f>
        <v>9737.43</v>
      </c>
    </row>
    <row r="42" spans="1:7" ht="14.1" customHeight="1" x14ac:dyDescent="0.2">
      <c r="A42" s="152" t="s">
        <v>37</v>
      </c>
      <c r="B42" s="153"/>
      <c r="C42" s="154"/>
      <c r="D42" s="265">
        <f>ROUND(F41+G41,2)</f>
        <v>147225.88</v>
      </c>
      <c r="E42" s="265"/>
      <c r="F42" s="265"/>
      <c r="G42" s="265"/>
    </row>
    <row r="43" spans="1:7" ht="74.45" customHeight="1" x14ac:dyDescent="0.2"/>
  </sheetData>
  <mergeCells count="9">
    <mergeCell ref="D42:G42"/>
    <mergeCell ref="B1:G1"/>
    <mergeCell ref="A2:G2"/>
    <mergeCell ref="A3:G3"/>
    <mergeCell ref="A4:A5"/>
    <mergeCell ref="B4:B5"/>
    <mergeCell ref="C4:C5"/>
    <mergeCell ref="D4:D5"/>
    <mergeCell ref="E4:F4"/>
  </mergeCells>
  <pageMargins left="0.78749999999999998" right="7.8472222222222193E-2" top="0.39374999999999999" bottom="0.50972222222222197" header="0.51180555555555496" footer="0.2"/>
  <pageSetup paperSize="9" scale="86" firstPageNumber="0" orientation="portrait" horizontalDpi="300" verticalDpi="300" r:id="rId1"/>
  <headerFooter>
    <oddFooter>&amp;C&amp;P</oddFooter>
  </headerFooter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H40"/>
  <sheetViews>
    <sheetView showZeros="0" tabSelected="1" zoomScale="90" zoomScaleNormal="90" workbookViewId="0">
      <selection activeCell="G40" sqref="G40"/>
    </sheetView>
  </sheetViews>
  <sheetFormatPr defaultRowHeight="12.75" zeroHeight="1" x14ac:dyDescent="0.2"/>
  <cols>
    <col min="1" max="1" width="5.28515625" style="155" bestFit="1" customWidth="1"/>
    <col min="2" max="2" width="56.28515625" style="156" bestFit="1" customWidth="1"/>
    <col min="3" max="3" width="13.28515625" style="157" bestFit="1" customWidth="1"/>
    <col min="4" max="4" width="13.28515625" style="158" bestFit="1" customWidth="1"/>
    <col min="5" max="5" width="14.140625" style="158" customWidth="1"/>
    <col min="6" max="6" width="14.28515625" style="158" customWidth="1"/>
    <col min="7" max="7" width="14.140625" style="158" customWidth="1"/>
    <col min="8" max="8" width="14" style="158" customWidth="1"/>
    <col min="9" max="9" width="14.140625" style="158" customWidth="1"/>
    <col min="10" max="10" width="13.42578125" style="159" bestFit="1" customWidth="1"/>
    <col min="11" max="1013" width="11.42578125" style="159" customWidth="1"/>
    <col min="1014" max="1023" width="8.7109375" customWidth="1"/>
  </cols>
  <sheetData>
    <row r="1" spans="1:1022" ht="39.75" customHeight="1" x14ac:dyDescent="0.2">
      <c r="A1" s="271" t="str">
        <f>ÁREAS!$A$1</f>
        <v>ELABORAÇÃO DE PROJETOS EXECUTIVOS DE ARQUITETURA, ENGENHARIA E DE INFRAESTRUTURA, DO QUARTEL QUE ABRIGARÁ A NOVA SEDE DO CORPO DE BOMBEIROS MILITAR DO ESTADO DE SERGIPE - CBMSE, EM ITABAIANA/SE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022" s="161" customFormat="1" ht="51.75" customHeight="1" x14ac:dyDescent="0.2">
      <c r="A2" s="160" t="s">
        <v>0</v>
      </c>
      <c r="B2" s="7" t="s">
        <v>160</v>
      </c>
      <c r="C2" s="184" t="s">
        <v>161</v>
      </c>
      <c r="D2" s="184" t="s">
        <v>271</v>
      </c>
      <c r="E2" s="184" t="s">
        <v>162</v>
      </c>
      <c r="F2" s="184" t="s">
        <v>163</v>
      </c>
      <c r="G2" s="184" t="s">
        <v>164</v>
      </c>
      <c r="H2" s="184" t="s">
        <v>165</v>
      </c>
      <c r="I2" s="184" t="s">
        <v>272</v>
      </c>
      <c r="J2" s="184" t="s">
        <v>273</v>
      </c>
      <c r="AMF2"/>
      <c r="AMG2"/>
      <c r="AMH2"/>
    </row>
    <row r="3" spans="1:1022" s="161" customFormat="1" x14ac:dyDescent="0.2">
      <c r="A3" s="162"/>
      <c r="B3" s="163" t="str">
        <f>'P. PREÇO'!A3</f>
        <v>CONSTRUÇÃO DE UNIDADE DO CBMSE EM ITABAIANA/SE</v>
      </c>
      <c r="C3" s="164"/>
      <c r="D3" s="164"/>
      <c r="E3" s="164"/>
      <c r="F3" s="164"/>
      <c r="G3" s="164"/>
      <c r="H3" s="164"/>
      <c r="I3" s="164"/>
      <c r="J3" s="164"/>
      <c r="AMF3"/>
      <c r="AMG3"/>
      <c r="AMH3"/>
    </row>
    <row r="4" spans="1:1022" x14ac:dyDescent="0.2">
      <c r="A4" s="88">
        <f>'P. PREÇO'!$A6</f>
        <v>1</v>
      </c>
      <c r="B4" s="147" t="str">
        <f>'P. PREÇO'!$B6</f>
        <v>PROJETO DE ARQUITETURA BÁSICO E EXECUTIVO</v>
      </c>
      <c r="C4" s="11"/>
      <c r="D4" s="11"/>
      <c r="E4" s="11"/>
      <c r="F4" s="11"/>
      <c r="G4" s="11"/>
      <c r="H4" s="11"/>
      <c r="I4" s="11"/>
      <c r="J4" s="11"/>
      <c r="K4" s="161"/>
      <c r="L4" s="161"/>
    </row>
    <row r="5" spans="1:1022" x14ac:dyDescent="0.2">
      <c r="A5" s="88" t="str">
        <f>'P. PREÇO'!$A7</f>
        <v>1.1</v>
      </c>
      <c r="B5" s="147" t="str">
        <f>'P. PREÇO'!$B7</f>
        <v>PROJETO DE ARQUITETURA BÁSICO E EXECUTIVO</v>
      </c>
      <c r="C5" s="11"/>
      <c r="D5" s="233"/>
      <c r="E5" s="11"/>
      <c r="F5" s="11"/>
      <c r="G5" s="11"/>
      <c r="H5" s="235"/>
      <c r="I5" s="217"/>
      <c r="J5" s="235"/>
      <c r="K5" s="230"/>
      <c r="L5" s="161"/>
    </row>
    <row r="6" spans="1:1022" x14ac:dyDescent="0.2">
      <c r="A6" s="88" t="str">
        <f>'P. PREÇO'!$A8</f>
        <v>1.2</v>
      </c>
      <c r="B6" s="147" t="str">
        <f>'P. PREÇO'!$B8</f>
        <v>MAQUETE ELETRÔNICA</v>
      </c>
      <c r="C6" s="11"/>
      <c r="D6" s="234"/>
      <c r="E6" s="229"/>
      <c r="F6" s="11"/>
      <c r="G6" s="229"/>
      <c r="H6" s="11"/>
      <c r="I6" s="234"/>
      <c r="J6" s="11"/>
      <c r="K6" s="161"/>
      <c r="L6" s="161"/>
      <c r="N6" s="159" t="s">
        <v>280</v>
      </c>
    </row>
    <row r="7" spans="1:1022" x14ac:dyDescent="0.2">
      <c r="A7" s="88">
        <f>'P. PREÇO'!$A9</f>
        <v>2</v>
      </c>
      <c r="B7" s="147" t="str">
        <f>'P. PREÇO'!$B9</f>
        <v>PROJETO DE URBANIZAÇÃO</v>
      </c>
      <c r="C7" s="11"/>
      <c r="D7" s="233"/>
      <c r="E7" s="229"/>
      <c r="F7" s="11"/>
      <c r="G7" s="229"/>
      <c r="H7" s="11"/>
      <c r="I7" s="233"/>
      <c r="J7" s="11"/>
      <c r="K7" s="161"/>
      <c r="L7" s="161"/>
      <c r="N7" s="159" t="s">
        <v>274</v>
      </c>
    </row>
    <row r="8" spans="1:1022" x14ac:dyDescent="0.2">
      <c r="A8" s="88">
        <f>'P. PREÇO'!$A10</f>
        <v>3</v>
      </c>
      <c r="B8" s="147" t="str">
        <f>'P. PREÇO'!$B10</f>
        <v>PROJETO DE PAISAGISMO</v>
      </c>
      <c r="C8" s="11"/>
      <c r="D8" s="233"/>
      <c r="E8" s="229"/>
      <c r="F8" s="11"/>
      <c r="G8" s="229"/>
      <c r="H8" s="11"/>
      <c r="I8" s="234"/>
      <c r="J8" s="11"/>
      <c r="K8" s="161"/>
      <c r="L8" s="161"/>
      <c r="N8" s="159" t="s">
        <v>275</v>
      </c>
    </row>
    <row r="9" spans="1:1022" x14ac:dyDescent="0.2">
      <c r="A9" s="88">
        <f>'P. PREÇO'!$A11</f>
        <v>4</v>
      </c>
      <c r="B9" s="147" t="str">
        <f>'P. PREÇO'!$B11</f>
        <v>TOPOGRAFIA</v>
      </c>
      <c r="C9" s="233"/>
      <c r="D9" s="11"/>
      <c r="E9" s="229"/>
      <c r="F9" s="11"/>
      <c r="G9" s="11"/>
      <c r="H9" s="11"/>
      <c r="I9" s="229"/>
      <c r="J9" s="11"/>
      <c r="K9" s="161"/>
      <c r="L9" s="161"/>
      <c r="N9" s="159" t="s">
        <v>276</v>
      </c>
    </row>
    <row r="10" spans="1:1022" x14ac:dyDescent="0.2">
      <c r="A10" s="88">
        <f>'P. PREÇO'!$A12</f>
        <v>5</v>
      </c>
      <c r="B10" s="147" t="str">
        <f>'P. PREÇO'!$B12</f>
        <v>PROJETO DE ESTUDOS GEOTÉCNICOS</v>
      </c>
      <c r="C10" s="233"/>
      <c r="D10" s="11"/>
      <c r="E10" s="229"/>
      <c r="F10" s="11"/>
      <c r="G10" s="11"/>
      <c r="H10" s="11"/>
      <c r="I10" s="229"/>
      <c r="J10" s="11"/>
      <c r="K10" s="161"/>
      <c r="L10" s="161"/>
      <c r="N10" s="159" t="s">
        <v>277</v>
      </c>
    </row>
    <row r="11" spans="1:1022" ht="25.9" customHeight="1" x14ac:dyDescent="0.2">
      <c r="A11" s="88">
        <f>'P. PREÇO'!$A13</f>
        <v>6</v>
      </c>
      <c r="B11" s="147" t="str">
        <f>'P. PREÇO'!$B13</f>
        <v>TERRAPLENAGEM E GEOMÉTRICO DE VIAS (com indicação de jazidas)</v>
      </c>
      <c r="C11" s="11"/>
      <c r="D11" s="234"/>
      <c r="E11" s="229"/>
      <c r="F11" s="11"/>
      <c r="G11" s="234"/>
      <c r="H11" s="11"/>
      <c r="I11" s="229"/>
      <c r="J11" s="11"/>
      <c r="K11" s="161"/>
      <c r="L11" s="161"/>
      <c r="N11" s="159" t="s">
        <v>278</v>
      </c>
    </row>
    <row r="12" spans="1:1022" x14ac:dyDescent="0.2">
      <c r="A12" s="88">
        <f>'P. PREÇO'!$A14</f>
        <v>7</v>
      </c>
      <c r="B12" s="147" t="str">
        <f>'P. PREÇO'!$B14</f>
        <v>PROJETO PAVIMENTAÇÃO</v>
      </c>
      <c r="C12" s="11"/>
      <c r="D12" s="233"/>
      <c r="E12" s="229"/>
      <c r="F12" s="11"/>
      <c r="G12" s="234"/>
      <c r="H12" s="11"/>
      <c r="I12" s="229"/>
      <c r="J12" s="11"/>
      <c r="K12" s="161"/>
      <c r="L12" s="161"/>
      <c r="N12" s="159" t="s">
        <v>279</v>
      </c>
    </row>
    <row r="13" spans="1:1022" x14ac:dyDescent="0.2">
      <c r="A13" s="88">
        <f>'P. PREÇO'!$A15</f>
        <v>8</v>
      </c>
      <c r="B13" s="147" t="str">
        <f>'P. PREÇO'!$B15</f>
        <v>PROJETO DE SINALIZAÇÃO VERTICAL E HORIZONTAL</v>
      </c>
      <c r="C13" s="11"/>
      <c r="D13" s="233"/>
      <c r="E13" s="229"/>
      <c r="F13" s="229"/>
      <c r="G13" s="233"/>
      <c r="H13" s="229"/>
      <c r="I13" s="229"/>
      <c r="J13" s="11"/>
      <c r="K13" s="161"/>
      <c r="L13" s="161"/>
    </row>
    <row r="14" spans="1:1022" x14ac:dyDescent="0.2">
      <c r="A14" s="88">
        <f>'P. PREÇO'!$A16</f>
        <v>9</v>
      </c>
      <c r="B14" s="147" t="str">
        <f>'P. PREÇO'!$B16</f>
        <v>PROJETO ESTRUTURAL, INCLUINDO FUNDAÇÕES</v>
      </c>
      <c r="C14" s="11"/>
      <c r="D14" s="11"/>
      <c r="E14" s="233"/>
      <c r="F14" s="229"/>
      <c r="G14" s="234"/>
      <c r="H14" s="229"/>
      <c r="I14" s="229"/>
      <c r="J14" s="11"/>
      <c r="K14" s="161"/>
      <c r="L14" s="161"/>
    </row>
    <row r="15" spans="1:1022" x14ac:dyDescent="0.2">
      <c r="A15" s="88">
        <f>'P. PREÇO'!$A17</f>
        <v>10</v>
      </c>
      <c r="B15" s="147" t="str">
        <f>'P. PREÇO'!$B17</f>
        <v>PROJETO ELÉTRICO</v>
      </c>
      <c r="C15" s="77"/>
      <c r="D15" s="11"/>
      <c r="E15" s="11"/>
      <c r="F15" s="11"/>
      <c r="G15" s="11"/>
      <c r="H15" s="11"/>
      <c r="I15" s="11"/>
      <c r="J15" s="11"/>
      <c r="K15" s="161"/>
      <c r="L15" s="161"/>
    </row>
    <row r="16" spans="1:1022" x14ac:dyDescent="0.2">
      <c r="A16" s="88" t="s">
        <v>108</v>
      </c>
      <c r="B16" s="147" t="str">
        <f>'P. PREÇO'!B18</f>
        <v xml:space="preserve">PROJETO ELÉTRICO  </v>
      </c>
      <c r="C16" s="77"/>
      <c r="D16" s="11"/>
      <c r="E16" s="234"/>
      <c r="F16" s="11"/>
      <c r="G16" s="229"/>
      <c r="H16" s="235"/>
      <c r="I16" s="232"/>
      <c r="J16" s="235"/>
      <c r="K16" s="230"/>
      <c r="L16" s="161"/>
    </row>
    <row r="17" spans="1:12" x14ac:dyDescent="0.2">
      <c r="A17" s="88" t="s">
        <v>109</v>
      </c>
      <c r="B17" s="147" t="str">
        <f>'P. PREÇO'!B19</f>
        <v>LUMINOTÉCNICA</v>
      </c>
      <c r="C17" s="77"/>
      <c r="D17" s="11"/>
      <c r="E17" s="235"/>
      <c r="F17" s="11"/>
      <c r="G17" s="232"/>
      <c r="H17" s="11"/>
      <c r="I17" s="235"/>
      <c r="J17" s="11"/>
      <c r="K17" s="161"/>
      <c r="L17" s="161"/>
    </row>
    <row r="18" spans="1:12" x14ac:dyDescent="0.2">
      <c r="A18" s="182" t="s">
        <v>245</v>
      </c>
      <c r="B18" s="147" t="str">
        <f>'P. PREÇO'!B20</f>
        <v>GERADOR</v>
      </c>
      <c r="C18" s="77"/>
      <c r="D18" s="11"/>
      <c r="E18" s="235"/>
      <c r="F18" s="11"/>
      <c r="G18" s="232"/>
      <c r="H18" s="11"/>
      <c r="I18" s="235"/>
      <c r="J18" s="11"/>
      <c r="K18" s="161"/>
      <c r="L18" s="161"/>
    </row>
    <row r="19" spans="1:12" x14ac:dyDescent="0.2">
      <c r="A19" s="88">
        <f>'P. PREÇO'!$A21</f>
        <v>11</v>
      </c>
      <c r="B19" s="147" t="str">
        <f>'P. PREÇO'!$B21</f>
        <v xml:space="preserve">PROJETO CABEAMENTO ESTRUTURADO </v>
      </c>
      <c r="C19" s="77"/>
      <c r="D19" s="11"/>
      <c r="E19" s="11"/>
      <c r="F19" s="233"/>
      <c r="G19" s="11"/>
      <c r="H19" s="217"/>
      <c r="I19" s="235"/>
      <c r="J19" s="11"/>
      <c r="K19" s="161"/>
      <c r="L19" s="161"/>
    </row>
    <row r="20" spans="1:12" x14ac:dyDescent="0.2">
      <c r="A20" s="88">
        <f>'P. PREÇO'!$A22</f>
        <v>12</v>
      </c>
      <c r="B20" s="147" t="str">
        <f>'P. PREÇO'!$B22</f>
        <v>PROJETO CFTV</v>
      </c>
      <c r="C20" s="77"/>
      <c r="D20" s="11"/>
      <c r="E20" s="11"/>
      <c r="F20" s="233"/>
      <c r="G20" s="11"/>
      <c r="H20" s="217"/>
      <c r="I20" s="235"/>
      <c r="J20" s="11"/>
      <c r="K20" s="161"/>
      <c r="L20" s="161"/>
    </row>
    <row r="21" spans="1:12" x14ac:dyDescent="0.2">
      <c r="A21" s="88">
        <f>'P. PREÇO'!$A23</f>
        <v>13</v>
      </c>
      <c r="B21" s="147" t="str">
        <f>'P. PREÇO'!$B23</f>
        <v>PROJETO SONORIZAÇÃO</v>
      </c>
      <c r="C21" s="77"/>
      <c r="D21" s="11"/>
      <c r="E21" s="11"/>
      <c r="F21" s="233"/>
      <c r="G21" s="11"/>
      <c r="H21" s="217"/>
      <c r="I21" s="235"/>
      <c r="J21" s="11"/>
      <c r="K21" s="161"/>
      <c r="L21" s="161"/>
    </row>
    <row r="22" spans="1:12" x14ac:dyDescent="0.2">
      <c r="A22" s="88">
        <f>'P. PREÇO'!$A24</f>
        <v>14</v>
      </c>
      <c r="B22" s="147" t="str">
        <f>'P. PREÇO'!$B24</f>
        <v xml:space="preserve">PROJETO CLIMATIZAÇÃO </v>
      </c>
      <c r="C22" s="77"/>
      <c r="D22" s="11"/>
      <c r="E22" s="229"/>
      <c r="F22" s="233"/>
      <c r="G22" s="11"/>
      <c r="H22" s="217"/>
      <c r="I22" s="236"/>
      <c r="J22" s="11"/>
      <c r="K22" s="161"/>
      <c r="L22" s="161"/>
    </row>
    <row r="23" spans="1:12" x14ac:dyDescent="0.2">
      <c r="A23" s="88">
        <f>'P. PREÇO'!$A25</f>
        <v>15</v>
      </c>
      <c r="B23" s="147" t="str">
        <f>'P. PREÇO'!$B25</f>
        <v>PROJETO HIDRÁULICO</v>
      </c>
      <c r="C23" s="77"/>
      <c r="D23" s="11"/>
      <c r="E23" s="233"/>
      <c r="F23" s="229"/>
      <c r="G23" s="11"/>
      <c r="H23" s="236"/>
      <c r="I23" s="217"/>
      <c r="J23" s="235"/>
      <c r="K23" s="230"/>
      <c r="L23" s="161"/>
    </row>
    <row r="24" spans="1:12" x14ac:dyDescent="0.2">
      <c r="A24" s="88">
        <f>'P. PREÇO'!$A26</f>
        <v>16</v>
      </c>
      <c r="B24" s="147" t="str">
        <f>'P. PREÇO'!$B26</f>
        <v>PROJETO ESGOTOS SANITÁRIOS</v>
      </c>
      <c r="C24" s="77"/>
      <c r="D24" s="11"/>
      <c r="E24" s="233"/>
      <c r="F24" s="229"/>
      <c r="G24" s="11"/>
      <c r="H24" s="236"/>
      <c r="I24" s="217"/>
      <c r="J24" s="235"/>
      <c r="K24" s="230"/>
      <c r="L24" s="161"/>
    </row>
    <row r="25" spans="1:12" x14ac:dyDescent="0.2">
      <c r="A25" s="88">
        <f>'P. PREÇO'!$A27</f>
        <v>17</v>
      </c>
      <c r="B25" s="147" t="str">
        <f>'P. PREÇO'!$B27</f>
        <v>PROJETO DRENAGEM PLUVIAL</v>
      </c>
      <c r="C25" s="77"/>
      <c r="D25" s="11"/>
      <c r="E25" s="235"/>
      <c r="F25" s="217"/>
      <c r="G25" s="11"/>
      <c r="H25" s="233"/>
      <c r="I25" s="231"/>
      <c r="J25" s="235"/>
      <c r="K25" s="230"/>
      <c r="L25" s="161"/>
    </row>
    <row r="26" spans="1:12" x14ac:dyDescent="0.2">
      <c r="A26" s="88">
        <f>'P. PREÇO'!$A28</f>
        <v>18</v>
      </c>
      <c r="B26" s="147" t="str">
        <f>'P. PREÇO'!$B28</f>
        <v xml:space="preserve">PROJETO DE IRRIGAÇÃO </v>
      </c>
      <c r="C26" s="77"/>
      <c r="D26" s="11"/>
      <c r="E26" s="11"/>
      <c r="F26" s="217"/>
      <c r="G26" s="11"/>
      <c r="H26" s="217"/>
      <c r="I26" s="231"/>
      <c r="J26" s="11"/>
      <c r="K26" s="161"/>
      <c r="L26" s="161"/>
    </row>
    <row r="27" spans="1:12" x14ac:dyDescent="0.2">
      <c r="A27" s="239" t="str">
        <f>'P. PREÇO'!A29</f>
        <v>18.1</v>
      </c>
      <c r="B27" s="147" t="str">
        <f>'P. PREÇO'!B29</f>
        <v>ÁREAS VERDES/JARDINS</v>
      </c>
      <c r="C27" s="77"/>
      <c r="D27" s="11"/>
      <c r="E27" s="11"/>
      <c r="F27" s="233"/>
      <c r="G27" s="11"/>
      <c r="H27" s="217"/>
      <c r="I27" s="235"/>
      <c r="J27" s="11"/>
      <c r="K27" s="161"/>
      <c r="L27" s="161"/>
    </row>
    <row r="28" spans="1:12" ht="27" customHeight="1" x14ac:dyDescent="0.2">
      <c r="A28" s="88">
        <f>'P. PREÇO'!$A30</f>
        <v>19</v>
      </c>
      <c r="B28" s="147" t="str">
        <f>'P. PREÇO'!$B30</f>
        <v>PROJETO DE PREVENÇÃO E COMBATE A INCÊNDIO E PÂNICO</v>
      </c>
      <c r="C28" s="77"/>
      <c r="D28" s="11"/>
      <c r="E28" s="233"/>
      <c r="F28" s="11"/>
      <c r="G28" s="11"/>
      <c r="H28" s="235"/>
      <c r="I28" s="217"/>
      <c r="J28" s="235"/>
      <c r="K28" s="230"/>
      <c r="L28" s="161"/>
    </row>
    <row r="29" spans="1:12" x14ac:dyDescent="0.2">
      <c r="A29" s="88">
        <f>'P. PREÇO'!$A31</f>
        <v>20</v>
      </c>
      <c r="B29" s="147" t="str">
        <f>'P. PREÇO'!$B31</f>
        <v>RELATÓRIO ANÁLISE DE RISCO - PDA</v>
      </c>
      <c r="C29" s="77"/>
      <c r="D29" s="11"/>
      <c r="E29" s="233"/>
      <c r="F29" s="11"/>
      <c r="G29" s="11"/>
      <c r="H29" s="235"/>
      <c r="I29" s="217"/>
      <c r="J29" s="235"/>
      <c r="K29" s="230"/>
      <c r="L29" s="161"/>
    </row>
    <row r="30" spans="1:12" ht="25.5" x14ac:dyDescent="0.2">
      <c r="A30" s="88">
        <f>'P. PREÇO'!$A32</f>
        <v>21</v>
      </c>
      <c r="B30" s="147" t="str">
        <f>'P. PREÇO'!$B32</f>
        <v>PROJETO DE PROTEÇÃO CONTRA DESCARGAS ATMOSFÉRICAS (PDA)</v>
      </c>
      <c r="C30" s="77"/>
      <c r="D30" s="11"/>
      <c r="E30" s="11"/>
      <c r="F30" s="11"/>
      <c r="G30" s="11"/>
      <c r="H30" s="11"/>
      <c r="I30" s="11"/>
      <c r="J30" s="11"/>
      <c r="K30" s="161"/>
      <c r="L30" s="161"/>
    </row>
    <row r="31" spans="1:12" ht="25.5" x14ac:dyDescent="0.2">
      <c r="A31" s="88" t="str">
        <f>'P. PREÇO'!$A33</f>
        <v>21.1</v>
      </c>
      <c r="B31" s="147" t="str">
        <f>'P. PREÇO'!$B33</f>
        <v>PROJETO DE SISTEMA DE PROTEÇÃO CONTRA DESCARGAS ATMOSFÉRICAS (SPDA)</v>
      </c>
      <c r="C31" s="77"/>
      <c r="D31" s="11"/>
      <c r="E31" s="217"/>
      <c r="F31" s="236"/>
      <c r="G31" s="11"/>
      <c r="H31" s="236"/>
      <c r="I31" s="217"/>
      <c r="J31" s="235"/>
      <c r="K31" s="230"/>
      <c r="L31" s="161"/>
    </row>
    <row r="32" spans="1:12" x14ac:dyDescent="0.2">
      <c r="A32" s="88" t="str">
        <f>'P. PREÇO'!$A34</f>
        <v>21.2</v>
      </c>
      <c r="B32" s="147" t="str">
        <f>'P. PREÇO'!$B34</f>
        <v>PROJETO DE MEDIDA DE PROTEÇÃO CONTRA SURTOS (MPS)</v>
      </c>
      <c r="C32" s="77"/>
      <c r="D32" s="11"/>
      <c r="E32" s="217"/>
      <c r="F32" s="236"/>
      <c r="G32" s="11"/>
      <c r="H32" s="236"/>
      <c r="I32" s="217"/>
      <c r="J32" s="235"/>
      <c r="K32" s="230"/>
      <c r="L32" s="161"/>
    </row>
    <row r="33" spans="1:1022" x14ac:dyDescent="0.2">
      <c r="A33" s="88">
        <f>'P. PREÇO'!$A35</f>
        <v>22</v>
      </c>
      <c r="B33" s="147" t="str">
        <f>'P. PREÇO'!$B35</f>
        <v>PROJETO GLP/GN</v>
      </c>
      <c r="C33" s="77"/>
      <c r="D33" s="11"/>
      <c r="E33" s="233"/>
      <c r="F33" s="11"/>
      <c r="G33" s="11"/>
      <c r="H33" s="235"/>
      <c r="I33" s="217"/>
      <c r="J33" s="235"/>
      <c r="K33" s="230"/>
      <c r="L33" s="161"/>
    </row>
    <row r="34" spans="1:1022" x14ac:dyDescent="0.2">
      <c r="A34" s="88">
        <f>'P. PREÇO'!$A36</f>
        <v>23</v>
      </c>
      <c r="B34" s="147" t="str">
        <f>'P. PREÇO'!B36</f>
        <v>RELATÓRIO DE SUSTENTABILIDADE E ENCE</v>
      </c>
      <c r="C34" s="77"/>
      <c r="D34" s="11"/>
      <c r="E34" s="11"/>
      <c r="F34" s="233"/>
      <c r="G34" s="229"/>
      <c r="H34" s="217"/>
      <c r="I34" s="235"/>
      <c r="J34" s="11"/>
      <c r="K34" s="161"/>
      <c r="L34" s="161"/>
    </row>
    <row r="35" spans="1:1022" ht="12.95" customHeight="1" x14ac:dyDescent="0.2">
      <c r="A35" s="88">
        <f>'P. PREÇO'!$A37</f>
        <v>24</v>
      </c>
      <c r="B35" s="147" t="str">
        <f>'P. PREÇO'!$B37</f>
        <v>PROJETO COMUNICAÇÃO VISUAL</v>
      </c>
      <c r="C35" s="77"/>
      <c r="D35" s="11"/>
      <c r="E35" s="11"/>
      <c r="F35" s="234"/>
      <c r="G35" s="229"/>
      <c r="H35" s="232"/>
      <c r="I35" s="235"/>
      <c r="J35" s="11"/>
      <c r="K35" s="161"/>
      <c r="L35" s="161"/>
    </row>
    <row r="36" spans="1:1022" ht="25.5" x14ac:dyDescent="0.2">
      <c r="A36" s="88">
        <f>'P. PREÇO'!$A38</f>
        <v>25</v>
      </c>
      <c r="B36" s="147" t="str">
        <f>'P. PREÇO'!$B38</f>
        <v>PLANO DE GERENCIAMENTO DE RESÍDUOS SÓLIDOS DA CONSTRUÇÃO CIVIL</v>
      </c>
      <c r="C36" s="77"/>
      <c r="D36" s="11"/>
      <c r="E36" s="232"/>
      <c r="F36" s="11"/>
      <c r="G36" s="235"/>
      <c r="H36" s="231"/>
      <c r="I36" s="232"/>
      <c r="J36" s="235"/>
      <c r="K36" s="230"/>
      <c r="L36" s="161"/>
    </row>
    <row r="37" spans="1:1022" x14ac:dyDescent="0.2">
      <c r="A37" s="88">
        <f>'P. PREÇO'!$A39</f>
        <v>26</v>
      </c>
      <c r="B37" s="147" t="str">
        <f>'P. PREÇO'!$B39</f>
        <v>COMPATIBILIZAÇÃO DE PROJETOS</v>
      </c>
      <c r="C37" s="77"/>
      <c r="D37" s="11"/>
      <c r="E37" s="11"/>
      <c r="F37" s="11"/>
      <c r="G37" s="233"/>
      <c r="H37" s="231"/>
      <c r="I37" s="231"/>
      <c r="J37" s="233"/>
      <c r="K37" s="161"/>
      <c r="L37" s="161"/>
    </row>
    <row r="38" spans="1:1022" s="155" customFormat="1" ht="24" customHeight="1" x14ac:dyDescent="0.2">
      <c r="A38" s="88">
        <f>'P. PREÇO'!$A40</f>
        <v>27</v>
      </c>
      <c r="B38" s="147" t="str">
        <f>'P. PREÇO'!$B40</f>
        <v>ORÇAMENTO E ESPECIFICAÇÕES TÉCNICAS DA OBRA</v>
      </c>
      <c r="C38" s="77"/>
      <c r="D38" s="11"/>
      <c r="E38" s="11"/>
      <c r="F38" s="11"/>
      <c r="G38" s="235"/>
      <c r="H38" s="231"/>
      <c r="I38" s="217"/>
      <c r="J38" s="233"/>
      <c r="K38" s="161"/>
      <c r="L38" s="161"/>
      <c r="AMF38"/>
      <c r="AMG38"/>
      <c r="AMH38"/>
    </row>
    <row r="39" spans="1:1022" s="155" customFormat="1" ht="24" customHeight="1" x14ac:dyDescent="0.2">
      <c r="A39" s="165"/>
      <c r="B39" s="166"/>
      <c r="C39" s="167"/>
      <c r="D39" s="168"/>
      <c r="E39" s="168"/>
      <c r="F39" s="168"/>
      <c r="G39" s="168"/>
      <c r="H39" s="168"/>
      <c r="I39" s="168"/>
      <c r="J39" s="169"/>
      <c r="K39" s="161"/>
      <c r="L39" s="161"/>
      <c r="AMF39"/>
      <c r="AMG39"/>
      <c r="AMH39"/>
    </row>
    <row r="40" spans="1:1022" ht="62.45" customHeight="1" x14ac:dyDescent="0.2"/>
  </sheetData>
  <mergeCells count="1">
    <mergeCell ref="A1:J1"/>
  </mergeCells>
  <printOptions horizontalCentered="1"/>
  <pageMargins left="0.62992125984251968" right="0.82677165354330717" top="0.51181102362204722" bottom="0.39370078740157483" header="0.27559055118110237" footer="0.11811023622047245"/>
  <pageSetup paperSize="9" scale="74" firstPageNumber="0" orientation="landscape" horizontalDpi="300" verticalDpi="300" r:id="rId1"/>
  <headerFooter>
    <oddHeader>&amp;C&amp;"Times New Roman,Normal"&amp;12CRONOGRAMA DE  ENTREGA</oddHeader>
    <oddFooter>&amp;C&amp;"Times New Roman,Normal"&amp;12&amp;P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048576"/>
  <sheetViews>
    <sheetView showZeros="0" view="pageBreakPreview" zoomScale="80" zoomScaleNormal="75" zoomScaleSheetLayoutView="80" workbookViewId="0">
      <pane xSplit="3" ySplit="3" topLeftCell="D52" activePane="bottomRight" state="frozen"/>
      <selection pane="topRight" activeCell="D1" sqref="D1"/>
      <selection pane="bottomLeft" activeCell="A4" sqref="A4"/>
      <selection pane="bottomRight" activeCell="I77" sqref="I77"/>
    </sheetView>
  </sheetViews>
  <sheetFormatPr defaultRowHeight="12.75" zeroHeight="1" x14ac:dyDescent="0.2"/>
  <cols>
    <col min="1" max="1" width="4.85546875" style="155" customWidth="1"/>
    <col min="2" max="2" width="47.140625" style="156" customWidth="1"/>
    <col min="3" max="3" width="12" style="157" customWidth="1"/>
    <col min="4" max="4" width="8.42578125" style="157" customWidth="1"/>
    <col min="5" max="5" width="8.85546875" style="157" customWidth="1"/>
    <col min="6" max="6" width="11.140625" style="158" customWidth="1"/>
    <col min="7" max="7" width="9.140625" style="158" customWidth="1"/>
    <col min="8" max="9" width="10" style="158" customWidth="1"/>
    <col min="10" max="10" width="10.85546875" style="158" customWidth="1"/>
    <col min="11" max="11" width="10" style="158" customWidth="1"/>
    <col min="12" max="12" width="10.85546875" style="158" customWidth="1"/>
    <col min="13" max="13" width="11" style="158" customWidth="1"/>
    <col min="14" max="14" width="12.140625" style="158" customWidth="1"/>
    <col min="15" max="15" width="10.7109375" style="158" customWidth="1"/>
    <col min="16" max="16" width="11.28515625" style="158" customWidth="1"/>
    <col min="17" max="17" width="10.7109375" style="158" customWidth="1"/>
    <col min="18" max="18" width="11.5703125" style="158" customWidth="1"/>
    <col min="19" max="19" width="11.28515625" style="158" customWidth="1"/>
    <col min="20" max="20" width="12.7109375" style="158" customWidth="1"/>
    <col min="21" max="21" width="10.7109375" style="158" customWidth="1"/>
    <col min="22" max="22" width="12.28515625" style="158" customWidth="1"/>
    <col min="23" max="23" width="15.28515625" style="159" customWidth="1"/>
    <col min="24" max="1024" width="11.42578125" style="159" customWidth="1"/>
  </cols>
  <sheetData>
    <row r="1" spans="1:24" ht="20.25" customHeight="1" x14ac:dyDescent="0.2">
      <c r="A1" s="3"/>
      <c r="B1" s="266" t="s">
        <v>166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</row>
    <row r="2" spans="1:24" ht="24.75" customHeight="1" x14ac:dyDescent="0.2">
      <c r="A2" s="274" t="str">
        <f>ÁREAS!$A$1</f>
        <v>ELABORAÇÃO DE PROJETOS EXECUTIVOS DE ARQUITETURA, ENGENHARIA E DE INFRAESTRUTURA, DO QUARTEL QUE ABRIGARÁ A NOVA SEDE DO CORPO DE BOMBEIROS MILITAR DO ESTADO DE SERGIPE - CBMSE, EM ITABAIANA/SE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</row>
    <row r="3" spans="1:24" s="161" customFormat="1" ht="25.5" x14ac:dyDescent="0.2">
      <c r="A3" s="160" t="s">
        <v>0</v>
      </c>
      <c r="B3" s="7" t="s">
        <v>160</v>
      </c>
      <c r="C3" s="136" t="s">
        <v>167</v>
      </c>
      <c r="D3" s="136" t="s">
        <v>168</v>
      </c>
      <c r="E3" s="136" t="s">
        <v>169</v>
      </c>
      <c r="F3" s="136" t="s">
        <v>170</v>
      </c>
      <c r="G3" s="136" t="s">
        <v>171</v>
      </c>
      <c r="H3" s="136" t="s">
        <v>172</v>
      </c>
      <c r="I3" s="136" t="s">
        <v>173</v>
      </c>
      <c r="J3" s="136" t="s">
        <v>174</v>
      </c>
      <c r="K3" s="136" t="s">
        <v>175</v>
      </c>
      <c r="L3" s="136" t="s">
        <v>176</v>
      </c>
      <c r="M3" s="136" t="s">
        <v>177</v>
      </c>
      <c r="N3" s="136" t="s">
        <v>178</v>
      </c>
      <c r="O3" s="136" t="s">
        <v>179</v>
      </c>
      <c r="P3" s="136" t="s">
        <v>180</v>
      </c>
      <c r="Q3" s="136" t="s">
        <v>181</v>
      </c>
      <c r="R3" s="136" t="s">
        <v>182</v>
      </c>
      <c r="S3" s="136" t="s">
        <v>183</v>
      </c>
      <c r="T3" s="136" t="s">
        <v>184</v>
      </c>
      <c r="U3" s="136" t="s">
        <v>185</v>
      </c>
      <c r="V3" s="136" t="s">
        <v>186</v>
      </c>
      <c r="W3" s="136" t="str">
        <f>'P. PREÇO'!$G$4</f>
        <v>APROVAÇÕES</v>
      </c>
    </row>
    <row r="4" spans="1:24" ht="12.95" customHeight="1" x14ac:dyDescent="0.2">
      <c r="A4" s="272">
        <f>'P. PREÇO'!$A$6</f>
        <v>1</v>
      </c>
      <c r="B4" s="273" t="str">
        <f>'P. PREÇO'!$B$6</f>
        <v>PROJETO DE ARQUITETURA BÁSICO E EXECUTIVO</v>
      </c>
      <c r="C4" s="11">
        <f>'P. PREÇO'!F6</f>
        <v>0</v>
      </c>
      <c r="D4" s="11">
        <f t="shared" ref="D4:T4" si="0">ROUND(($C4*D5),2)</f>
        <v>0</v>
      </c>
      <c r="E4" s="11">
        <f t="shared" si="0"/>
        <v>0</v>
      </c>
      <c r="F4" s="11">
        <f t="shared" si="0"/>
        <v>0</v>
      </c>
      <c r="G4" s="11">
        <f t="shared" si="0"/>
        <v>0</v>
      </c>
      <c r="H4" s="11">
        <f t="shared" si="0"/>
        <v>0</v>
      </c>
      <c r="I4" s="11">
        <f t="shared" si="0"/>
        <v>0</v>
      </c>
      <c r="J4" s="11">
        <f t="shared" si="0"/>
        <v>0</v>
      </c>
      <c r="K4" s="11">
        <f t="shared" si="0"/>
        <v>0</v>
      </c>
      <c r="L4" s="11">
        <f t="shared" si="0"/>
        <v>0</v>
      </c>
      <c r="M4" s="11">
        <f t="shared" si="0"/>
        <v>0</v>
      </c>
      <c r="N4" s="11">
        <f t="shared" si="0"/>
        <v>0</v>
      </c>
      <c r="O4" s="11">
        <f t="shared" si="0"/>
        <v>0</v>
      </c>
      <c r="P4" s="11">
        <f t="shared" si="0"/>
        <v>0</v>
      </c>
      <c r="Q4" s="11">
        <f t="shared" si="0"/>
        <v>0</v>
      </c>
      <c r="R4" s="11">
        <f t="shared" si="0"/>
        <v>0</v>
      </c>
      <c r="S4" s="11">
        <f t="shared" si="0"/>
        <v>0</v>
      </c>
      <c r="T4" s="11">
        <f t="shared" si="0"/>
        <v>0</v>
      </c>
      <c r="U4" s="170"/>
      <c r="V4" s="11">
        <f>ROUND($C4-(SUM($D4:U4)),2)</f>
        <v>0</v>
      </c>
      <c r="W4" s="11">
        <f>'P. PREÇO'!$G$6</f>
        <v>0</v>
      </c>
      <c r="X4" s="158"/>
    </row>
    <row r="5" spans="1:24" ht="12.95" customHeight="1" x14ac:dyDescent="0.2">
      <c r="A5" s="272"/>
      <c r="B5" s="273"/>
      <c r="C5" s="171">
        <v>0</v>
      </c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2"/>
      <c r="V5" s="171"/>
      <c r="W5" s="171">
        <v>0</v>
      </c>
      <c r="X5" s="158"/>
    </row>
    <row r="6" spans="1:24" ht="12.95" customHeight="1" x14ac:dyDescent="0.2">
      <c r="A6" s="272" t="str">
        <f>'P. PREÇO'!A7</f>
        <v>1.1</v>
      </c>
      <c r="B6" s="273" t="str">
        <f>'P. PREÇO'!B7</f>
        <v>PROJETO DE ARQUITETURA BÁSICO E EXECUTIVO</v>
      </c>
      <c r="C6" s="11">
        <f>'P. PREÇO'!F7</f>
        <v>15283</v>
      </c>
      <c r="D6" s="11">
        <f t="shared" ref="D6:V6" si="1">ROUND(($C6*D7),2)</f>
        <v>0</v>
      </c>
      <c r="E6" s="11">
        <f t="shared" si="1"/>
        <v>0</v>
      </c>
      <c r="F6" s="11">
        <f t="shared" si="1"/>
        <v>0</v>
      </c>
      <c r="G6" s="11">
        <f t="shared" si="1"/>
        <v>0</v>
      </c>
      <c r="H6" s="11">
        <f t="shared" si="1"/>
        <v>0</v>
      </c>
      <c r="I6" s="11">
        <f t="shared" si="1"/>
        <v>7641.5</v>
      </c>
      <c r="J6" s="11">
        <f t="shared" si="1"/>
        <v>0</v>
      </c>
      <c r="K6" s="11">
        <f t="shared" si="1"/>
        <v>0</v>
      </c>
      <c r="L6" s="11">
        <f t="shared" si="1"/>
        <v>0</v>
      </c>
      <c r="M6" s="11">
        <f t="shared" si="1"/>
        <v>0</v>
      </c>
      <c r="N6" s="11">
        <f t="shared" si="1"/>
        <v>0</v>
      </c>
      <c r="O6" s="11">
        <f t="shared" si="1"/>
        <v>0</v>
      </c>
      <c r="P6" s="11">
        <f t="shared" si="1"/>
        <v>0</v>
      </c>
      <c r="Q6" s="11">
        <f t="shared" si="1"/>
        <v>0</v>
      </c>
      <c r="R6" s="11">
        <f t="shared" si="1"/>
        <v>3056.6</v>
      </c>
      <c r="S6" s="11">
        <f t="shared" si="1"/>
        <v>0</v>
      </c>
      <c r="T6" s="11">
        <f t="shared" si="1"/>
        <v>0</v>
      </c>
      <c r="U6" s="11">
        <f t="shared" si="1"/>
        <v>0</v>
      </c>
      <c r="V6" s="11">
        <f t="shared" si="1"/>
        <v>4584.8999999999996</v>
      </c>
      <c r="W6" s="11">
        <f>'P. PREÇO'!G7</f>
        <v>3056.6</v>
      </c>
      <c r="X6" s="158"/>
    </row>
    <row r="7" spans="1:24" ht="12.95" customHeight="1" x14ac:dyDescent="0.2">
      <c r="A7" s="272"/>
      <c r="B7" s="273"/>
      <c r="C7" s="171">
        <v>1</v>
      </c>
      <c r="D7" s="171"/>
      <c r="E7" s="171"/>
      <c r="F7" s="171"/>
      <c r="G7" s="171"/>
      <c r="H7" s="171"/>
      <c r="I7" s="171">
        <v>0.5</v>
      </c>
      <c r="J7" s="171"/>
      <c r="K7" s="171"/>
      <c r="L7" s="171"/>
      <c r="M7" s="171"/>
      <c r="N7" s="171"/>
      <c r="O7" s="171"/>
      <c r="P7" s="171"/>
      <c r="Q7" s="171"/>
      <c r="R7" s="171">
        <v>0.2</v>
      </c>
      <c r="S7" s="171"/>
      <c r="T7" s="171"/>
      <c r="U7" s="172"/>
      <c r="V7" s="171">
        <v>0.3</v>
      </c>
      <c r="W7" s="171">
        <v>1</v>
      </c>
      <c r="X7" s="158"/>
    </row>
    <row r="8" spans="1:24" ht="12.95" customHeight="1" x14ac:dyDescent="0.2">
      <c r="A8" s="272" t="str">
        <f>'P. PREÇO'!A8</f>
        <v>1.2</v>
      </c>
      <c r="B8" s="273" t="str">
        <f>'P. PREÇO'!B8</f>
        <v>MAQUETE ELETRÔNICA</v>
      </c>
      <c r="C8" s="11">
        <f>'P. PREÇO'!F8</f>
        <v>24000</v>
      </c>
      <c r="D8" s="11">
        <f t="shared" ref="D8:V8" si="2">ROUND(($C8*D9),2)</f>
        <v>0</v>
      </c>
      <c r="E8" s="11">
        <f t="shared" si="2"/>
        <v>0</v>
      </c>
      <c r="F8" s="11">
        <f t="shared" si="2"/>
        <v>0</v>
      </c>
      <c r="G8" s="11">
        <f t="shared" si="2"/>
        <v>0</v>
      </c>
      <c r="H8" s="11">
        <f t="shared" si="2"/>
        <v>0</v>
      </c>
      <c r="I8" s="11">
        <f t="shared" si="2"/>
        <v>12000</v>
      </c>
      <c r="J8" s="11">
        <f t="shared" si="2"/>
        <v>0</v>
      </c>
      <c r="K8" s="11">
        <f t="shared" si="2"/>
        <v>0</v>
      </c>
      <c r="L8" s="11">
        <f t="shared" si="2"/>
        <v>0</v>
      </c>
      <c r="M8" s="11">
        <f t="shared" si="2"/>
        <v>0</v>
      </c>
      <c r="N8" s="11">
        <f t="shared" si="2"/>
        <v>0</v>
      </c>
      <c r="O8" s="11">
        <f t="shared" si="2"/>
        <v>0</v>
      </c>
      <c r="P8" s="11">
        <f t="shared" si="2"/>
        <v>0</v>
      </c>
      <c r="Q8" s="11">
        <f t="shared" si="2"/>
        <v>0</v>
      </c>
      <c r="R8" s="11">
        <f t="shared" si="2"/>
        <v>0</v>
      </c>
      <c r="S8" s="11">
        <f t="shared" si="2"/>
        <v>0</v>
      </c>
      <c r="T8" s="11">
        <f t="shared" si="2"/>
        <v>12000</v>
      </c>
      <c r="U8" s="11">
        <f t="shared" si="2"/>
        <v>0</v>
      </c>
      <c r="V8" s="11">
        <f t="shared" si="2"/>
        <v>0</v>
      </c>
      <c r="W8" s="11">
        <f>'P. PREÇO'!G8</f>
        <v>0</v>
      </c>
      <c r="X8" s="158"/>
    </row>
    <row r="9" spans="1:24" ht="12.95" customHeight="1" x14ac:dyDescent="0.2">
      <c r="A9" s="272"/>
      <c r="B9" s="273"/>
      <c r="C9" s="171">
        <v>1</v>
      </c>
      <c r="D9" s="171"/>
      <c r="E9" s="171"/>
      <c r="F9" s="171"/>
      <c r="G9" s="171"/>
      <c r="H9" s="171"/>
      <c r="I9" s="171">
        <v>0.5</v>
      </c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>
        <v>0.5</v>
      </c>
      <c r="U9" s="172"/>
      <c r="V9" s="171"/>
      <c r="W9" s="171"/>
      <c r="X9" s="158"/>
    </row>
    <row r="10" spans="1:24" ht="12.95" customHeight="1" x14ac:dyDescent="0.2">
      <c r="A10" s="272">
        <f>'P. PREÇO'!$A$9</f>
        <v>2</v>
      </c>
      <c r="B10" s="273" t="str">
        <f>'P. PREÇO'!$B$9</f>
        <v>PROJETO DE URBANIZAÇÃO</v>
      </c>
      <c r="C10" s="11">
        <f>'P. PREÇO'!$F$9</f>
        <v>1601.24</v>
      </c>
      <c r="D10" s="11">
        <f t="shared" ref="D10:V10" si="3">ROUND(($C10*D11),2)</f>
        <v>0</v>
      </c>
      <c r="E10" s="11">
        <f t="shared" si="3"/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800.62</v>
      </c>
      <c r="J10" s="11">
        <f t="shared" si="3"/>
        <v>0</v>
      </c>
      <c r="K10" s="11">
        <f t="shared" si="3"/>
        <v>0</v>
      </c>
      <c r="L10" s="11">
        <f t="shared" si="3"/>
        <v>0</v>
      </c>
      <c r="M10" s="11">
        <f t="shared" si="3"/>
        <v>0</v>
      </c>
      <c r="N10" s="11">
        <f t="shared" si="3"/>
        <v>0</v>
      </c>
      <c r="O10" s="11">
        <f t="shared" si="3"/>
        <v>0</v>
      </c>
      <c r="P10" s="11">
        <f t="shared" si="3"/>
        <v>0</v>
      </c>
      <c r="Q10" s="11">
        <f t="shared" si="3"/>
        <v>0</v>
      </c>
      <c r="R10" s="11">
        <f t="shared" si="3"/>
        <v>0</v>
      </c>
      <c r="S10" s="11">
        <f t="shared" si="3"/>
        <v>0</v>
      </c>
      <c r="T10" s="11">
        <f t="shared" si="3"/>
        <v>800.62</v>
      </c>
      <c r="U10" s="11">
        <f t="shared" si="3"/>
        <v>0</v>
      </c>
      <c r="V10" s="11">
        <f t="shared" si="3"/>
        <v>0</v>
      </c>
      <c r="W10" s="11">
        <f>'P. PREÇO'!$G$9</f>
        <v>0</v>
      </c>
      <c r="X10" s="158"/>
    </row>
    <row r="11" spans="1:24" ht="12.95" customHeight="1" x14ac:dyDescent="0.2">
      <c r="A11" s="272"/>
      <c r="B11" s="273"/>
      <c r="C11" s="171">
        <v>1</v>
      </c>
      <c r="D11" s="171"/>
      <c r="E11" s="171"/>
      <c r="F11" s="171"/>
      <c r="G11" s="171"/>
      <c r="H11" s="171"/>
      <c r="I11" s="171">
        <v>0.5</v>
      </c>
      <c r="J11" s="171"/>
      <c r="K11" s="171"/>
      <c r="L11" s="171"/>
      <c r="M11" s="171"/>
      <c r="N11" s="171"/>
      <c r="O11" s="171"/>
      <c r="P11" s="171">
        <v>0</v>
      </c>
      <c r="Q11" s="171"/>
      <c r="R11" s="171"/>
      <c r="S11" s="171"/>
      <c r="T11" s="171">
        <v>0.5</v>
      </c>
      <c r="U11" s="172"/>
      <c r="V11" s="171"/>
      <c r="W11" s="171">
        <v>0</v>
      </c>
      <c r="X11" s="158"/>
    </row>
    <row r="12" spans="1:24" ht="12.95" customHeight="1" x14ac:dyDescent="0.2">
      <c r="A12" s="272">
        <f>'P. PREÇO'!$A$10</f>
        <v>3</v>
      </c>
      <c r="B12" s="273" t="str">
        <f>'P. PREÇO'!$B$10</f>
        <v>PROJETO DE PAISAGISMO</v>
      </c>
      <c r="C12" s="11">
        <f>'P. PREÇO'!$F$10</f>
        <v>1598.9</v>
      </c>
      <c r="D12" s="11">
        <f t="shared" ref="D12:V12" si="4">ROUND(($C12*D13),2)</f>
        <v>0</v>
      </c>
      <c r="E12" s="11">
        <f t="shared" si="4"/>
        <v>0</v>
      </c>
      <c r="F12" s="11">
        <f t="shared" si="4"/>
        <v>0</v>
      </c>
      <c r="G12" s="11">
        <f t="shared" si="4"/>
        <v>0</v>
      </c>
      <c r="H12" s="11">
        <f t="shared" si="4"/>
        <v>0</v>
      </c>
      <c r="I12" s="11">
        <f t="shared" si="4"/>
        <v>799.45</v>
      </c>
      <c r="J12" s="11">
        <f t="shared" si="4"/>
        <v>0</v>
      </c>
      <c r="K12" s="11">
        <f t="shared" si="4"/>
        <v>0</v>
      </c>
      <c r="L12" s="11">
        <f t="shared" si="4"/>
        <v>0</v>
      </c>
      <c r="M12" s="11">
        <f t="shared" si="4"/>
        <v>0</v>
      </c>
      <c r="N12" s="11">
        <f t="shared" si="4"/>
        <v>0</v>
      </c>
      <c r="O12" s="11">
        <f t="shared" si="4"/>
        <v>0</v>
      </c>
      <c r="P12" s="11">
        <f t="shared" si="4"/>
        <v>0</v>
      </c>
      <c r="Q12" s="11">
        <f t="shared" si="4"/>
        <v>0</v>
      </c>
      <c r="R12" s="11">
        <f t="shared" si="4"/>
        <v>0</v>
      </c>
      <c r="S12" s="11">
        <f t="shared" si="4"/>
        <v>0</v>
      </c>
      <c r="T12" s="11">
        <f t="shared" si="4"/>
        <v>799.45</v>
      </c>
      <c r="U12" s="11">
        <f t="shared" si="4"/>
        <v>0</v>
      </c>
      <c r="V12" s="11">
        <f t="shared" si="4"/>
        <v>0</v>
      </c>
      <c r="W12" s="11">
        <f>'P. PREÇO'!$G$10</f>
        <v>0</v>
      </c>
      <c r="X12" s="158"/>
    </row>
    <row r="13" spans="1:24" ht="12.95" customHeight="1" x14ac:dyDescent="0.2">
      <c r="A13" s="272"/>
      <c r="B13" s="273"/>
      <c r="C13" s="171">
        <v>1</v>
      </c>
      <c r="D13" s="171"/>
      <c r="E13" s="171"/>
      <c r="F13" s="171"/>
      <c r="G13" s="171"/>
      <c r="H13" s="171"/>
      <c r="I13" s="171">
        <v>0.5</v>
      </c>
      <c r="J13" s="171"/>
      <c r="K13" s="171"/>
      <c r="L13" s="171"/>
      <c r="M13" s="171"/>
      <c r="N13" s="171"/>
      <c r="O13" s="171"/>
      <c r="P13" s="171">
        <v>0</v>
      </c>
      <c r="Q13" s="171"/>
      <c r="R13" s="171"/>
      <c r="S13" s="171"/>
      <c r="T13" s="171">
        <v>0.5</v>
      </c>
      <c r="U13" s="172"/>
      <c r="V13" s="171"/>
      <c r="W13" s="171"/>
      <c r="X13" s="158"/>
    </row>
    <row r="14" spans="1:24" ht="12.95" customHeight="1" x14ac:dyDescent="0.2">
      <c r="A14" s="272">
        <f>'P. PREÇO'!$A$11</f>
        <v>4</v>
      </c>
      <c r="B14" s="273" t="str">
        <f>'P. PREÇO'!$B$11</f>
        <v>TOPOGRAFIA</v>
      </c>
      <c r="C14" s="11">
        <f>'P. PREÇO'!$F$11</f>
        <v>1600.02</v>
      </c>
      <c r="D14" s="11">
        <f t="shared" ref="D14:T14" si="5">ROUND(($C14*D15),2)</f>
        <v>0</v>
      </c>
      <c r="E14" s="11">
        <f t="shared" si="5"/>
        <v>0</v>
      </c>
      <c r="F14" s="11">
        <f t="shared" si="5"/>
        <v>1600.02</v>
      </c>
      <c r="G14" s="11">
        <f t="shared" si="5"/>
        <v>0</v>
      </c>
      <c r="H14" s="11">
        <f t="shared" si="5"/>
        <v>0</v>
      </c>
      <c r="I14" s="11">
        <f t="shared" si="5"/>
        <v>0</v>
      </c>
      <c r="J14" s="11">
        <f t="shared" si="5"/>
        <v>0</v>
      </c>
      <c r="K14" s="11">
        <f t="shared" si="5"/>
        <v>0</v>
      </c>
      <c r="L14" s="11">
        <f t="shared" si="5"/>
        <v>0</v>
      </c>
      <c r="M14" s="11">
        <f t="shared" si="5"/>
        <v>0</v>
      </c>
      <c r="N14" s="11">
        <f t="shared" si="5"/>
        <v>0</v>
      </c>
      <c r="O14" s="11">
        <f t="shared" si="5"/>
        <v>0</v>
      </c>
      <c r="P14" s="11">
        <f t="shared" si="5"/>
        <v>0</v>
      </c>
      <c r="Q14" s="11">
        <f t="shared" si="5"/>
        <v>0</v>
      </c>
      <c r="R14" s="11">
        <f t="shared" si="5"/>
        <v>0</v>
      </c>
      <c r="S14" s="11">
        <f t="shared" si="5"/>
        <v>0</v>
      </c>
      <c r="T14" s="11">
        <f t="shared" si="5"/>
        <v>0</v>
      </c>
      <c r="U14" s="11"/>
      <c r="V14" s="11">
        <f>ROUND($C14-(SUM($D14:U14)),2)</f>
        <v>0</v>
      </c>
      <c r="W14" s="11">
        <f>'P. PREÇO'!$G$11</f>
        <v>0</v>
      </c>
      <c r="X14" s="158"/>
    </row>
    <row r="15" spans="1:24" ht="12.95" customHeight="1" x14ac:dyDescent="0.2">
      <c r="A15" s="272"/>
      <c r="B15" s="273"/>
      <c r="C15" s="171">
        <v>1</v>
      </c>
      <c r="D15" s="171"/>
      <c r="E15" s="171"/>
      <c r="F15" s="171">
        <v>1</v>
      </c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58"/>
    </row>
    <row r="16" spans="1:24" ht="12.95" customHeight="1" x14ac:dyDescent="0.2">
      <c r="A16" s="272">
        <f>'P. PREÇO'!$A$12</f>
        <v>5</v>
      </c>
      <c r="B16" s="273" t="str">
        <f>'P. PREÇO'!$B$12</f>
        <v>PROJETO DE ESTUDOS GEOTÉCNICOS</v>
      </c>
      <c r="C16" s="11">
        <f>'P. PREÇO'!$F$12</f>
        <v>19956</v>
      </c>
      <c r="D16" s="11">
        <f t="shared" ref="D16:U16" si="6">ROUND(($C16*D17),2)</f>
        <v>0</v>
      </c>
      <c r="E16" s="11">
        <f t="shared" si="6"/>
        <v>0</v>
      </c>
      <c r="F16" s="11">
        <f t="shared" si="6"/>
        <v>19956</v>
      </c>
      <c r="G16" s="11">
        <f t="shared" si="6"/>
        <v>0</v>
      </c>
      <c r="H16" s="11">
        <f t="shared" si="6"/>
        <v>0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1">
        <f t="shared" si="6"/>
        <v>0</v>
      </c>
      <c r="M16" s="11">
        <f t="shared" si="6"/>
        <v>0</v>
      </c>
      <c r="N16" s="11">
        <f t="shared" si="6"/>
        <v>0</v>
      </c>
      <c r="O16" s="11">
        <f t="shared" si="6"/>
        <v>0</v>
      </c>
      <c r="P16" s="11">
        <f t="shared" si="6"/>
        <v>0</v>
      </c>
      <c r="Q16" s="11">
        <f t="shared" si="6"/>
        <v>0</v>
      </c>
      <c r="R16" s="11">
        <f t="shared" si="6"/>
        <v>0</v>
      </c>
      <c r="S16" s="11">
        <f t="shared" si="6"/>
        <v>0</v>
      </c>
      <c r="T16" s="11">
        <f t="shared" si="6"/>
        <v>0</v>
      </c>
      <c r="U16" s="11">
        <f t="shared" si="6"/>
        <v>0</v>
      </c>
      <c r="V16" s="11">
        <f>ROUND($C16-(SUM($D16:U16)),2)</f>
        <v>0</v>
      </c>
      <c r="W16" s="11">
        <f>'P. PREÇO'!$G$12</f>
        <v>0</v>
      </c>
      <c r="X16" s="158"/>
    </row>
    <row r="17" spans="1:24" ht="12.95" customHeight="1" x14ac:dyDescent="0.2">
      <c r="A17" s="272"/>
      <c r="B17" s="273"/>
      <c r="C17" s="171">
        <v>1</v>
      </c>
      <c r="D17" s="171"/>
      <c r="E17" s="171"/>
      <c r="F17" s="171">
        <v>1</v>
      </c>
      <c r="G17" s="171"/>
      <c r="H17" s="171"/>
      <c r="I17" s="171"/>
      <c r="J17" s="171"/>
      <c r="K17" s="171">
        <v>0</v>
      </c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58"/>
    </row>
    <row r="18" spans="1:24" ht="12.95" customHeight="1" x14ac:dyDescent="0.2">
      <c r="A18" s="272">
        <f>'P. PREÇO'!$A$13</f>
        <v>6</v>
      </c>
      <c r="B18" s="273" t="str">
        <f>'P. PREÇO'!$B$13</f>
        <v>TERRAPLENAGEM E GEOMÉTRICO DE VIAS (com indicação de jazidas)</v>
      </c>
      <c r="C18" s="11">
        <f>'P. PREÇO'!$F$13</f>
        <v>1603.41</v>
      </c>
      <c r="D18" s="11">
        <f t="shared" ref="D18:V18" si="7">ROUND(($C18*D19),2)</f>
        <v>0</v>
      </c>
      <c r="E18" s="11">
        <f t="shared" si="7"/>
        <v>0</v>
      </c>
      <c r="F18" s="11">
        <f t="shared" si="7"/>
        <v>0</v>
      </c>
      <c r="G18" s="11">
        <f t="shared" si="7"/>
        <v>0</v>
      </c>
      <c r="H18" s="11">
        <f t="shared" si="7"/>
        <v>0</v>
      </c>
      <c r="I18" s="11">
        <f t="shared" si="7"/>
        <v>801.71</v>
      </c>
      <c r="J18" s="11">
        <f t="shared" si="7"/>
        <v>0</v>
      </c>
      <c r="K18" s="11">
        <f t="shared" si="7"/>
        <v>0</v>
      </c>
      <c r="L18" s="11">
        <f t="shared" si="7"/>
        <v>0</v>
      </c>
      <c r="M18" s="11">
        <f t="shared" si="7"/>
        <v>0</v>
      </c>
      <c r="N18" s="11">
        <f t="shared" si="7"/>
        <v>0</v>
      </c>
      <c r="O18" s="11">
        <f t="shared" si="7"/>
        <v>0</v>
      </c>
      <c r="P18" s="11">
        <f>ROUND(($C18*P19),2)-0.01</f>
        <v>801.7</v>
      </c>
      <c r="Q18" s="11">
        <f t="shared" si="7"/>
        <v>0</v>
      </c>
      <c r="R18" s="11">
        <f t="shared" si="7"/>
        <v>0</v>
      </c>
      <c r="S18" s="11">
        <f t="shared" si="7"/>
        <v>0</v>
      </c>
      <c r="T18" s="11">
        <f t="shared" si="7"/>
        <v>0</v>
      </c>
      <c r="U18" s="11">
        <f t="shared" si="7"/>
        <v>0</v>
      </c>
      <c r="V18" s="11">
        <f t="shared" si="7"/>
        <v>0</v>
      </c>
      <c r="W18" s="11">
        <f>'P. PREÇO'!$G$13</f>
        <v>0</v>
      </c>
      <c r="X18" s="158"/>
    </row>
    <row r="19" spans="1:24" ht="12.95" customHeight="1" x14ac:dyDescent="0.2">
      <c r="A19" s="272"/>
      <c r="B19" s="273"/>
      <c r="C19" s="171">
        <v>1</v>
      </c>
      <c r="D19" s="171"/>
      <c r="E19" s="171"/>
      <c r="F19" s="171">
        <v>0</v>
      </c>
      <c r="G19" s="171"/>
      <c r="H19" s="171"/>
      <c r="I19" s="171">
        <v>0.5</v>
      </c>
      <c r="J19" s="171"/>
      <c r="K19" s="171">
        <v>0</v>
      </c>
      <c r="L19" s="171"/>
      <c r="M19" s="171"/>
      <c r="N19" s="171"/>
      <c r="O19" s="171"/>
      <c r="P19" s="171">
        <v>0.5</v>
      </c>
      <c r="Q19" s="171"/>
      <c r="R19" s="171"/>
      <c r="S19" s="171"/>
      <c r="T19" s="171"/>
      <c r="U19" s="171"/>
      <c r="V19" s="171"/>
      <c r="W19" s="171"/>
      <c r="X19" s="158"/>
    </row>
    <row r="20" spans="1:24" ht="12.95" customHeight="1" x14ac:dyDescent="0.2">
      <c r="A20" s="272">
        <f>'P. PREÇO'!$A$14</f>
        <v>7</v>
      </c>
      <c r="B20" s="273" t="str">
        <f>'P. PREÇO'!$B$14</f>
        <v>PROJETO PAVIMENTAÇÃO</v>
      </c>
      <c r="C20" s="11">
        <f>'P. PREÇO'!$F$14</f>
        <v>1601.24</v>
      </c>
      <c r="D20" s="11">
        <f t="shared" ref="D20:U20" si="8">ROUND(($C20*D21),2)</f>
        <v>0</v>
      </c>
      <c r="E20" s="11">
        <f t="shared" si="8"/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800.62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  <c r="P20" s="11">
        <f t="shared" si="8"/>
        <v>800.62</v>
      </c>
      <c r="Q20" s="11">
        <f t="shared" si="8"/>
        <v>0</v>
      </c>
      <c r="R20" s="11">
        <f t="shared" si="8"/>
        <v>0</v>
      </c>
      <c r="S20" s="11">
        <f t="shared" si="8"/>
        <v>0</v>
      </c>
      <c r="T20" s="11">
        <f t="shared" si="8"/>
        <v>0</v>
      </c>
      <c r="U20" s="11">
        <f t="shared" si="8"/>
        <v>0</v>
      </c>
      <c r="V20" s="11">
        <f>ROUND($C20-(SUM($D20:U20)),2)</f>
        <v>0</v>
      </c>
      <c r="W20" s="11">
        <f>'P. PREÇO'!$G$14</f>
        <v>0</v>
      </c>
      <c r="X20" s="158"/>
    </row>
    <row r="21" spans="1:24" ht="12.95" customHeight="1" x14ac:dyDescent="0.2">
      <c r="A21" s="272"/>
      <c r="B21" s="273"/>
      <c r="C21" s="171">
        <v>1</v>
      </c>
      <c r="D21" s="171"/>
      <c r="E21" s="171"/>
      <c r="F21" s="171"/>
      <c r="G21" s="171"/>
      <c r="H21" s="171"/>
      <c r="I21" s="171">
        <v>0.5</v>
      </c>
      <c r="J21" s="171"/>
      <c r="K21" s="171"/>
      <c r="L21" s="171"/>
      <c r="M21" s="171"/>
      <c r="N21" s="171">
        <v>0</v>
      </c>
      <c r="O21" s="171"/>
      <c r="P21" s="171">
        <v>0.5</v>
      </c>
      <c r="Q21" s="171"/>
      <c r="R21" s="171"/>
      <c r="S21" s="171"/>
      <c r="T21" s="171"/>
      <c r="U21" s="171"/>
      <c r="V21" s="171"/>
      <c r="W21" s="171"/>
      <c r="X21" s="158"/>
    </row>
    <row r="22" spans="1:24" ht="12.95" customHeight="1" x14ac:dyDescent="0.2">
      <c r="A22" s="272">
        <f>'P. PREÇO'!$A$15</f>
        <v>8</v>
      </c>
      <c r="B22" s="273" t="str">
        <f>'P. PREÇO'!$B$15</f>
        <v>PROJETO DE SINALIZAÇÃO VERTICAL E HORIZONTAL</v>
      </c>
      <c r="C22" s="11">
        <f>'P. PREÇO'!$F$15</f>
        <v>4766.95</v>
      </c>
      <c r="D22" s="11">
        <f t="shared" ref="D22:V22" si="9">ROUND(($C22*D23),2)</f>
        <v>0</v>
      </c>
      <c r="E22" s="11">
        <f t="shared" si="9"/>
        <v>0</v>
      </c>
      <c r="F22" s="11">
        <f t="shared" si="9"/>
        <v>0</v>
      </c>
      <c r="G22" s="11">
        <f t="shared" si="9"/>
        <v>0</v>
      </c>
      <c r="H22" s="11">
        <f t="shared" si="9"/>
        <v>0</v>
      </c>
      <c r="I22" s="11">
        <f t="shared" si="9"/>
        <v>2383.48</v>
      </c>
      <c r="J22" s="11">
        <f t="shared" si="9"/>
        <v>0</v>
      </c>
      <c r="K22" s="11">
        <f t="shared" si="9"/>
        <v>0</v>
      </c>
      <c r="L22" s="11">
        <f t="shared" si="9"/>
        <v>0</v>
      </c>
      <c r="M22" s="11">
        <f t="shared" si="9"/>
        <v>0</v>
      </c>
      <c r="N22" s="11">
        <f t="shared" si="9"/>
        <v>0</v>
      </c>
      <c r="O22" s="11">
        <f t="shared" si="9"/>
        <v>0</v>
      </c>
      <c r="P22" s="11">
        <f>ROUND(($C22*P23),2)-0.01</f>
        <v>2383.4699999999998</v>
      </c>
      <c r="Q22" s="11">
        <f t="shared" si="9"/>
        <v>0</v>
      </c>
      <c r="R22" s="11">
        <f t="shared" si="9"/>
        <v>0</v>
      </c>
      <c r="S22" s="11">
        <f t="shared" si="9"/>
        <v>0</v>
      </c>
      <c r="T22" s="11">
        <f t="shared" si="9"/>
        <v>0</v>
      </c>
      <c r="U22" s="11">
        <f t="shared" si="9"/>
        <v>0</v>
      </c>
      <c r="V22" s="11">
        <f t="shared" si="9"/>
        <v>0</v>
      </c>
      <c r="W22" s="11">
        <f>'P. PREÇO'!$G$15</f>
        <v>0</v>
      </c>
      <c r="X22" s="158"/>
    </row>
    <row r="23" spans="1:24" ht="12.95" customHeight="1" x14ac:dyDescent="0.2">
      <c r="A23" s="272"/>
      <c r="B23" s="273"/>
      <c r="C23" s="171">
        <v>1</v>
      </c>
      <c r="D23" s="171"/>
      <c r="E23" s="171"/>
      <c r="F23" s="171"/>
      <c r="G23" s="171"/>
      <c r="H23" s="171"/>
      <c r="I23" s="171">
        <v>0.5</v>
      </c>
      <c r="J23" s="171"/>
      <c r="K23" s="171"/>
      <c r="L23" s="171"/>
      <c r="M23" s="171"/>
      <c r="N23" s="171"/>
      <c r="O23" s="171"/>
      <c r="P23" s="171">
        <v>0.5</v>
      </c>
      <c r="Q23" s="171"/>
      <c r="R23" s="171"/>
      <c r="S23" s="171"/>
      <c r="T23" s="172"/>
      <c r="U23" s="172"/>
      <c r="V23" s="171"/>
      <c r="W23" s="171">
        <v>0</v>
      </c>
      <c r="X23" s="158"/>
    </row>
    <row r="24" spans="1:24" ht="12.95" customHeight="1" x14ac:dyDescent="0.2">
      <c r="A24" s="272">
        <f>'P. PREÇO'!$A$16</f>
        <v>9</v>
      </c>
      <c r="B24" s="273" t="str">
        <f>'P. PREÇO'!$B$16</f>
        <v>PROJETO ESTRUTURAL, INCLUINDO FUNDAÇÕES</v>
      </c>
      <c r="C24" s="11">
        <f>'P. PREÇO'!$F$16</f>
        <v>11640.2</v>
      </c>
      <c r="D24" s="11">
        <f t="shared" ref="D24:V24" si="10">ROUND(($C24*D25),2)</f>
        <v>0</v>
      </c>
      <c r="E24" s="11">
        <f t="shared" si="10"/>
        <v>0</v>
      </c>
      <c r="F24" s="11">
        <f t="shared" si="10"/>
        <v>0</v>
      </c>
      <c r="G24" s="11">
        <f t="shared" si="10"/>
        <v>0</v>
      </c>
      <c r="H24" s="11">
        <f t="shared" si="10"/>
        <v>0</v>
      </c>
      <c r="I24" s="11">
        <f t="shared" si="10"/>
        <v>0</v>
      </c>
      <c r="J24" s="11">
        <f t="shared" si="10"/>
        <v>0</v>
      </c>
      <c r="K24" s="11">
        <f t="shared" si="10"/>
        <v>0</v>
      </c>
      <c r="L24" s="11">
        <f t="shared" si="10"/>
        <v>5820.1</v>
      </c>
      <c r="M24" s="11">
        <f t="shared" si="10"/>
        <v>0</v>
      </c>
      <c r="N24" s="11">
        <f t="shared" si="10"/>
        <v>0</v>
      </c>
      <c r="O24" s="11">
        <f t="shared" si="10"/>
        <v>0</v>
      </c>
      <c r="P24" s="11">
        <f t="shared" si="10"/>
        <v>5820.1</v>
      </c>
      <c r="Q24" s="11">
        <f t="shared" si="10"/>
        <v>0</v>
      </c>
      <c r="R24" s="11">
        <f t="shared" si="10"/>
        <v>0</v>
      </c>
      <c r="S24" s="11">
        <f t="shared" si="10"/>
        <v>0</v>
      </c>
      <c r="T24" s="11">
        <f t="shared" si="10"/>
        <v>0</v>
      </c>
      <c r="U24" s="11">
        <f t="shared" si="10"/>
        <v>0</v>
      </c>
      <c r="V24" s="11">
        <f t="shared" si="10"/>
        <v>0</v>
      </c>
      <c r="W24" s="11">
        <f>'P. PREÇO'!$G$16</f>
        <v>0</v>
      </c>
      <c r="X24" s="158"/>
    </row>
    <row r="25" spans="1:24" ht="12.95" customHeight="1" x14ac:dyDescent="0.2">
      <c r="A25" s="272"/>
      <c r="B25" s="273"/>
      <c r="C25" s="171">
        <v>1</v>
      </c>
      <c r="D25" s="171"/>
      <c r="E25" s="171"/>
      <c r="F25" s="171"/>
      <c r="G25" s="171"/>
      <c r="H25" s="171"/>
      <c r="I25" s="171"/>
      <c r="J25" s="171"/>
      <c r="K25" s="171"/>
      <c r="L25" s="171">
        <v>0.5</v>
      </c>
      <c r="M25" s="171"/>
      <c r="N25" s="171"/>
      <c r="O25" s="171"/>
      <c r="P25" s="171">
        <v>0.5</v>
      </c>
      <c r="Q25" s="171"/>
      <c r="R25" s="171"/>
      <c r="S25" s="171"/>
      <c r="T25" s="171">
        <v>0</v>
      </c>
      <c r="U25" s="172"/>
      <c r="V25" s="171"/>
      <c r="W25" s="171"/>
      <c r="X25" s="158"/>
    </row>
    <row r="26" spans="1:24" ht="12.95" customHeight="1" x14ac:dyDescent="0.2">
      <c r="A26" s="272">
        <f>'P. PREÇO'!$A$17</f>
        <v>10</v>
      </c>
      <c r="B26" s="273" t="str">
        <f>'P. PREÇO'!$B$17</f>
        <v>PROJETO ELÉTRICO</v>
      </c>
      <c r="C26" s="11"/>
      <c r="D26" s="11">
        <f t="shared" ref="D26:U26" si="11">ROUND(($C26*D27),2)</f>
        <v>0</v>
      </c>
      <c r="E26" s="11">
        <f t="shared" si="11"/>
        <v>0</v>
      </c>
      <c r="F26" s="11">
        <f t="shared" si="11"/>
        <v>0</v>
      </c>
      <c r="G26" s="11">
        <f>ROUND(($C26*G27),2)</f>
        <v>0</v>
      </c>
      <c r="H26" s="11">
        <f t="shared" si="11"/>
        <v>0</v>
      </c>
      <c r="I26" s="11">
        <f t="shared" si="11"/>
        <v>0</v>
      </c>
      <c r="J26" s="11">
        <f t="shared" si="11"/>
        <v>0</v>
      </c>
      <c r="K26" s="11">
        <f t="shared" si="11"/>
        <v>0</v>
      </c>
      <c r="L26" s="11">
        <f t="shared" si="11"/>
        <v>0</v>
      </c>
      <c r="M26" s="11">
        <f t="shared" si="11"/>
        <v>0</v>
      </c>
      <c r="N26" s="11">
        <f t="shared" si="11"/>
        <v>0</v>
      </c>
      <c r="O26" s="11">
        <f t="shared" si="11"/>
        <v>0</v>
      </c>
      <c r="P26" s="11">
        <f t="shared" si="11"/>
        <v>0</v>
      </c>
      <c r="Q26" s="11">
        <f t="shared" si="11"/>
        <v>0</v>
      </c>
      <c r="R26" s="11">
        <f t="shared" si="11"/>
        <v>0</v>
      </c>
      <c r="S26" s="11">
        <f t="shared" si="11"/>
        <v>0</v>
      </c>
      <c r="T26" s="11">
        <f t="shared" si="11"/>
        <v>0</v>
      </c>
      <c r="U26" s="11">
        <f t="shared" si="11"/>
        <v>0</v>
      </c>
      <c r="V26" s="11">
        <f>ROUND($C26-(SUM($D26:U26)),2)</f>
        <v>0</v>
      </c>
      <c r="W26" s="11">
        <f>'P. PREÇO'!F17</f>
        <v>0</v>
      </c>
      <c r="X26" s="158"/>
    </row>
    <row r="27" spans="1:24" ht="12.95" customHeight="1" x14ac:dyDescent="0.2">
      <c r="A27" s="272"/>
      <c r="B27" s="273"/>
      <c r="C27" s="171">
        <v>0</v>
      </c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>
        <v>0</v>
      </c>
      <c r="Q27" s="171"/>
      <c r="R27" s="171">
        <v>0</v>
      </c>
      <c r="S27" s="171"/>
      <c r="T27" s="171">
        <v>0</v>
      </c>
      <c r="U27" s="172"/>
      <c r="V27" s="171">
        <v>0</v>
      </c>
      <c r="W27" s="171">
        <v>0</v>
      </c>
      <c r="X27" s="158"/>
    </row>
    <row r="28" spans="1:24" ht="12.95" customHeight="1" x14ac:dyDescent="0.2">
      <c r="A28" s="272" t="str">
        <f>'P. PREÇO'!A18</f>
        <v>10.1</v>
      </c>
      <c r="B28" s="273" t="str">
        <f>'P. PREÇO'!B18</f>
        <v xml:space="preserve">PROJETO ELÉTRICO  </v>
      </c>
      <c r="C28" s="11">
        <f>'P. PREÇO'!F18</f>
        <v>9641.7800000000007</v>
      </c>
      <c r="D28" s="11">
        <f t="shared" ref="D28:V28" si="12">ROUND(($C28*D29),2)</f>
        <v>0</v>
      </c>
      <c r="E28" s="11">
        <f t="shared" si="12"/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11">
        <f t="shared" si="12"/>
        <v>0</v>
      </c>
      <c r="K28" s="11">
        <f t="shared" si="12"/>
        <v>0</v>
      </c>
      <c r="L28" s="11">
        <f t="shared" si="12"/>
        <v>4820.8900000000003</v>
      </c>
      <c r="M28" s="11">
        <f t="shared" si="12"/>
        <v>0</v>
      </c>
      <c r="N28" s="11">
        <f t="shared" si="12"/>
        <v>0</v>
      </c>
      <c r="O28" s="11">
        <f t="shared" si="12"/>
        <v>0</v>
      </c>
      <c r="P28" s="11">
        <f t="shared" si="12"/>
        <v>0</v>
      </c>
      <c r="Q28" s="11">
        <f t="shared" si="12"/>
        <v>0</v>
      </c>
      <c r="R28" s="11">
        <f t="shared" si="12"/>
        <v>1928.36</v>
      </c>
      <c r="S28" s="11">
        <f t="shared" si="12"/>
        <v>0</v>
      </c>
      <c r="T28" s="11">
        <f t="shared" si="12"/>
        <v>0</v>
      </c>
      <c r="U28" s="11">
        <f t="shared" si="12"/>
        <v>0</v>
      </c>
      <c r="V28" s="11">
        <f t="shared" si="12"/>
        <v>2892.53</v>
      </c>
      <c r="W28" s="11">
        <f>'P. PREÇO'!G18</f>
        <v>1928.36</v>
      </c>
      <c r="X28" s="158"/>
    </row>
    <row r="29" spans="1:24" ht="12.95" customHeight="1" x14ac:dyDescent="0.2">
      <c r="A29" s="272"/>
      <c r="B29" s="273"/>
      <c r="C29" s="171">
        <v>1</v>
      </c>
      <c r="D29" s="171"/>
      <c r="E29" s="171"/>
      <c r="F29" s="171"/>
      <c r="G29" s="171"/>
      <c r="H29" s="171"/>
      <c r="I29" s="171"/>
      <c r="J29" s="171"/>
      <c r="K29" s="171"/>
      <c r="L29" s="171">
        <v>0.5</v>
      </c>
      <c r="M29" s="171"/>
      <c r="N29" s="171"/>
      <c r="O29" s="171"/>
      <c r="P29" s="171"/>
      <c r="Q29" s="171"/>
      <c r="R29" s="171">
        <v>0.2</v>
      </c>
      <c r="S29" s="171"/>
      <c r="T29" s="171"/>
      <c r="U29" s="172"/>
      <c r="V29" s="171">
        <v>0.3</v>
      </c>
      <c r="W29" s="171">
        <v>1</v>
      </c>
      <c r="X29" s="158"/>
    </row>
    <row r="30" spans="1:24" ht="12.95" customHeight="1" x14ac:dyDescent="0.2">
      <c r="A30" s="272" t="str">
        <f>'P. PREÇO'!A19</f>
        <v>10.2</v>
      </c>
      <c r="B30" s="273" t="str">
        <f>'P. PREÇO'!B19</f>
        <v>LUMINOTÉCNICA</v>
      </c>
      <c r="C30" s="11">
        <f>'P. PREÇO'!F19</f>
        <v>5644.25</v>
      </c>
      <c r="D30" s="11">
        <f t="shared" ref="D30:V30" si="13">ROUND(($C30*D31),2)</f>
        <v>0</v>
      </c>
      <c r="E30" s="11">
        <f t="shared" si="13"/>
        <v>0</v>
      </c>
      <c r="F30" s="11">
        <f t="shared" si="13"/>
        <v>0</v>
      </c>
      <c r="G30" s="11">
        <f t="shared" si="13"/>
        <v>0</v>
      </c>
      <c r="H30" s="11">
        <f t="shared" si="13"/>
        <v>0</v>
      </c>
      <c r="I30" s="11">
        <f t="shared" si="13"/>
        <v>0</v>
      </c>
      <c r="J30" s="11">
        <f t="shared" si="13"/>
        <v>0</v>
      </c>
      <c r="K30" s="11">
        <f t="shared" si="13"/>
        <v>0</v>
      </c>
      <c r="L30" s="11">
        <f t="shared" si="13"/>
        <v>2822.13</v>
      </c>
      <c r="M30" s="11">
        <f t="shared" si="13"/>
        <v>0</v>
      </c>
      <c r="N30" s="11">
        <f t="shared" si="13"/>
        <v>0</v>
      </c>
      <c r="O30" s="11">
        <f t="shared" si="13"/>
        <v>0</v>
      </c>
      <c r="P30" s="11">
        <f t="shared" si="13"/>
        <v>0</v>
      </c>
      <c r="Q30" s="11">
        <f t="shared" si="13"/>
        <v>0</v>
      </c>
      <c r="R30" s="11">
        <f t="shared" si="13"/>
        <v>0</v>
      </c>
      <c r="S30" s="11">
        <f t="shared" si="13"/>
        <v>0</v>
      </c>
      <c r="T30" s="11">
        <f>ROUND(($C30*T31),2)-0.01</f>
        <v>2822.12</v>
      </c>
      <c r="U30" s="11">
        <f t="shared" si="13"/>
        <v>0</v>
      </c>
      <c r="V30" s="11">
        <f t="shared" si="13"/>
        <v>0</v>
      </c>
      <c r="W30" s="11">
        <f>'P. PREÇO'!G19</f>
        <v>1128.8499999999999</v>
      </c>
      <c r="X30" s="158"/>
    </row>
    <row r="31" spans="1:24" ht="12.95" customHeight="1" x14ac:dyDescent="0.2">
      <c r="A31" s="272"/>
      <c r="B31" s="273"/>
      <c r="C31" s="171">
        <v>1</v>
      </c>
      <c r="D31" s="171"/>
      <c r="E31" s="171"/>
      <c r="F31" s="171"/>
      <c r="G31" s="171"/>
      <c r="H31" s="171"/>
      <c r="I31" s="171"/>
      <c r="J31" s="171"/>
      <c r="K31" s="171"/>
      <c r="L31" s="171">
        <v>0.5</v>
      </c>
      <c r="M31" s="171"/>
      <c r="N31" s="171"/>
      <c r="O31" s="171"/>
      <c r="P31" s="171"/>
      <c r="Q31" s="171"/>
      <c r="R31" s="171"/>
      <c r="S31" s="171"/>
      <c r="T31" s="171">
        <v>0.5</v>
      </c>
      <c r="U31" s="172"/>
      <c r="V31" s="171"/>
      <c r="W31" s="171">
        <v>1</v>
      </c>
      <c r="X31" s="158"/>
    </row>
    <row r="32" spans="1:24" ht="12.95" customHeight="1" x14ac:dyDescent="0.2">
      <c r="A32" s="272" t="s">
        <v>245</v>
      </c>
      <c r="B32" s="273" t="s">
        <v>262</v>
      </c>
      <c r="C32" s="11">
        <f>'P. PREÇO'!F20</f>
        <v>1365</v>
      </c>
      <c r="D32" s="237"/>
      <c r="E32" s="237"/>
      <c r="F32" s="237"/>
      <c r="G32" s="237"/>
      <c r="H32" s="237"/>
      <c r="I32" s="237"/>
      <c r="J32" s="237"/>
      <c r="K32" s="237"/>
      <c r="L32" s="11">
        <f>ROUND(($C32*L33),2)</f>
        <v>682.5</v>
      </c>
      <c r="M32" s="237"/>
      <c r="N32" s="237"/>
      <c r="O32" s="237"/>
      <c r="P32" s="237"/>
      <c r="Q32" s="237"/>
      <c r="R32" s="237"/>
      <c r="S32" s="237"/>
      <c r="T32" s="11">
        <f>ROUND(($C32*T33),2)</f>
        <v>682.5</v>
      </c>
      <c r="U32" s="238"/>
      <c r="V32" s="237"/>
      <c r="W32" s="11">
        <f>'P. PREÇO'!G20</f>
        <v>273</v>
      </c>
      <c r="X32" s="158"/>
    </row>
    <row r="33" spans="1:24" ht="12.95" customHeight="1" x14ac:dyDescent="0.2">
      <c r="A33" s="272"/>
      <c r="B33" s="273"/>
      <c r="C33" s="171">
        <v>1</v>
      </c>
      <c r="D33" s="171"/>
      <c r="E33" s="171"/>
      <c r="F33" s="171"/>
      <c r="G33" s="171"/>
      <c r="H33" s="171"/>
      <c r="I33" s="171"/>
      <c r="J33" s="171"/>
      <c r="K33" s="171"/>
      <c r="L33" s="171">
        <v>0.5</v>
      </c>
      <c r="M33" s="171"/>
      <c r="N33" s="171"/>
      <c r="O33" s="171"/>
      <c r="P33" s="171"/>
      <c r="Q33" s="171"/>
      <c r="R33" s="171"/>
      <c r="S33" s="171"/>
      <c r="T33" s="171">
        <v>0.5</v>
      </c>
      <c r="U33" s="172"/>
      <c r="V33" s="171"/>
      <c r="W33" s="171">
        <v>1</v>
      </c>
      <c r="X33" s="158"/>
    </row>
    <row r="34" spans="1:24" ht="12.95" customHeight="1" x14ac:dyDescent="0.2">
      <c r="A34" s="272">
        <f>'P. PREÇO'!$A$21</f>
        <v>11</v>
      </c>
      <c r="B34" s="273" t="str">
        <f>'P. PREÇO'!$B$21</f>
        <v xml:space="preserve">PROJETO CABEAMENTO ESTRUTURADO </v>
      </c>
      <c r="C34" s="11">
        <f>'P. PREÇO'!$F$21</f>
        <v>1870</v>
      </c>
      <c r="D34" s="11">
        <f t="shared" ref="D34:V34" si="14">ROUND(($C34*D35),2)</f>
        <v>0</v>
      </c>
      <c r="E34" s="11">
        <f t="shared" si="14"/>
        <v>0</v>
      </c>
      <c r="F34" s="11">
        <f t="shared" si="14"/>
        <v>0</v>
      </c>
      <c r="G34" s="11">
        <f t="shared" si="14"/>
        <v>0</v>
      </c>
      <c r="H34" s="11">
        <f t="shared" si="14"/>
        <v>0</v>
      </c>
      <c r="I34" s="11">
        <f t="shared" si="14"/>
        <v>0</v>
      </c>
      <c r="J34" s="11">
        <f t="shared" si="14"/>
        <v>0</v>
      </c>
      <c r="K34" s="11">
        <f t="shared" si="14"/>
        <v>0</v>
      </c>
      <c r="L34" s="11">
        <f t="shared" si="14"/>
        <v>0</v>
      </c>
      <c r="M34" s="11">
        <f t="shared" si="14"/>
        <v>0</v>
      </c>
      <c r="N34" s="11">
        <f t="shared" si="14"/>
        <v>935</v>
      </c>
      <c r="O34" s="11">
        <f t="shared" si="14"/>
        <v>0</v>
      </c>
      <c r="P34" s="11">
        <f t="shared" si="14"/>
        <v>0</v>
      </c>
      <c r="Q34" s="11">
        <f t="shared" si="14"/>
        <v>0</v>
      </c>
      <c r="R34" s="11">
        <f t="shared" si="14"/>
        <v>0</v>
      </c>
      <c r="S34" s="11">
        <f t="shared" si="14"/>
        <v>0</v>
      </c>
      <c r="T34" s="11">
        <f t="shared" si="14"/>
        <v>935</v>
      </c>
      <c r="U34" s="11">
        <f t="shared" si="14"/>
        <v>0</v>
      </c>
      <c r="V34" s="11">
        <f t="shared" si="14"/>
        <v>0</v>
      </c>
      <c r="W34" s="11">
        <f>'P. PREÇO'!$G$21</f>
        <v>0</v>
      </c>
      <c r="X34" s="158"/>
    </row>
    <row r="35" spans="1:24" ht="12.95" customHeight="1" x14ac:dyDescent="0.2">
      <c r="A35" s="272"/>
      <c r="B35" s="273"/>
      <c r="C35" s="171">
        <v>1</v>
      </c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>
        <v>0.5</v>
      </c>
      <c r="O35" s="171"/>
      <c r="P35" s="171">
        <v>0</v>
      </c>
      <c r="Q35" s="171"/>
      <c r="R35" s="171"/>
      <c r="S35" s="171"/>
      <c r="T35" s="171">
        <v>0.5</v>
      </c>
      <c r="U35" s="171"/>
      <c r="V35" s="171"/>
      <c r="W35" s="171"/>
      <c r="X35" s="158"/>
    </row>
    <row r="36" spans="1:24" ht="12.95" customHeight="1" x14ac:dyDescent="0.2">
      <c r="A36" s="272">
        <f>'P. PREÇO'!$A$22</f>
        <v>12</v>
      </c>
      <c r="B36" s="273" t="str">
        <f>'P. PREÇO'!$B$22</f>
        <v>PROJETO CFTV</v>
      </c>
      <c r="C36" s="11">
        <f>'P. PREÇO'!$F$22</f>
        <v>1598</v>
      </c>
      <c r="D36" s="11">
        <f t="shared" ref="D36:V36" si="15">ROUND(($C36*D37),2)</f>
        <v>0</v>
      </c>
      <c r="E36" s="11">
        <f t="shared" si="15"/>
        <v>0</v>
      </c>
      <c r="F36" s="11">
        <f t="shared" si="15"/>
        <v>0</v>
      </c>
      <c r="G36" s="11">
        <f t="shared" si="15"/>
        <v>0</v>
      </c>
      <c r="H36" s="11">
        <f t="shared" si="15"/>
        <v>0</v>
      </c>
      <c r="I36" s="11">
        <f t="shared" si="15"/>
        <v>0</v>
      </c>
      <c r="J36" s="11">
        <f t="shared" si="15"/>
        <v>0</v>
      </c>
      <c r="K36" s="11">
        <f t="shared" si="15"/>
        <v>0</v>
      </c>
      <c r="L36" s="11">
        <f t="shared" si="15"/>
        <v>0</v>
      </c>
      <c r="M36" s="11">
        <f t="shared" si="15"/>
        <v>0</v>
      </c>
      <c r="N36" s="11">
        <f t="shared" si="15"/>
        <v>799</v>
      </c>
      <c r="O36" s="11">
        <f t="shared" si="15"/>
        <v>0</v>
      </c>
      <c r="P36" s="11">
        <f t="shared" si="15"/>
        <v>0</v>
      </c>
      <c r="Q36" s="11">
        <f t="shared" si="15"/>
        <v>0</v>
      </c>
      <c r="R36" s="11">
        <f t="shared" si="15"/>
        <v>0</v>
      </c>
      <c r="S36" s="11">
        <f t="shared" si="15"/>
        <v>0</v>
      </c>
      <c r="T36" s="11">
        <f t="shared" si="15"/>
        <v>799</v>
      </c>
      <c r="U36" s="11">
        <f t="shared" si="15"/>
        <v>0</v>
      </c>
      <c r="V36" s="11">
        <f t="shared" si="15"/>
        <v>0</v>
      </c>
      <c r="W36" s="11">
        <f>'P. PREÇO'!$G$22</f>
        <v>0</v>
      </c>
      <c r="X36" s="158"/>
    </row>
    <row r="37" spans="1:24" ht="12.95" customHeight="1" x14ac:dyDescent="0.2">
      <c r="A37" s="272"/>
      <c r="B37" s="273"/>
      <c r="C37" s="171">
        <v>1</v>
      </c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>
        <v>0.5</v>
      </c>
      <c r="O37" s="171"/>
      <c r="P37" s="171">
        <v>0</v>
      </c>
      <c r="Q37" s="171"/>
      <c r="R37" s="171"/>
      <c r="S37" s="171"/>
      <c r="T37" s="171">
        <v>0.5</v>
      </c>
      <c r="U37" s="171"/>
      <c r="V37" s="171"/>
      <c r="W37" s="171"/>
      <c r="X37" s="158"/>
    </row>
    <row r="38" spans="1:24" ht="12.95" customHeight="1" x14ac:dyDescent="0.2">
      <c r="A38" s="272">
        <f>'P. PREÇO'!$A$23</f>
        <v>13</v>
      </c>
      <c r="B38" s="273" t="str">
        <f>'P. PREÇO'!$B$23</f>
        <v>PROJETO SONORIZAÇÃO</v>
      </c>
      <c r="C38" s="11">
        <f>'P. PREÇO'!$F$23</f>
        <v>1598</v>
      </c>
      <c r="D38" s="11">
        <f t="shared" ref="D38:V38" si="16">ROUND(($C38*D39),2)</f>
        <v>0</v>
      </c>
      <c r="E38" s="11">
        <f t="shared" si="16"/>
        <v>0</v>
      </c>
      <c r="F38" s="11">
        <f t="shared" si="16"/>
        <v>0</v>
      </c>
      <c r="G38" s="11">
        <f t="shared" si="16"/>
        <v>0</v>
      </c>
      <c r="H38" s="11">
        <f t="shared" si="16"/>
        <v>0</v>
      </c>
      <c r="I38" s="11">
        <f t="shared" si="16"/>
        <v>0</v>
      </c>
      <c r="J38" s="11">
        <f t="shared" si="16"/>
        <v>0</v>
      </c>
      <c r="K38" s="11">
        <f t="shared" si="16"/>
        <v>0</v>
      </c>
      <c r="L38" s="11">
        <f t="shared" si="16"/>
        <v>0</v>
      </c>
      <c r="M38" s="11">
        <f t="shared" si="16"/>
        <v>0</v>
      </c>
      <c r="N38" s="11">
        <f t="shared" si="16"/>
        <v>799</v>
      </c>
      <c r="O38" s="11">
        <f t="shared" si="16"/>
        <v>0</v>
      </c>
      <c r="P38" s="11">
        <f t="shared" si="16"/>
        <v>0</v>
      </c>
      <c r="Q38" s="11">
        <f t="shared" si="16"/>
        <v>0</v>
      </c>
      <c r="R38" s="11">
        <f t="shared" si="16"/>
        <v>0</v>
      </c>
      <c r="S38" s="11">
        <f t="shared" si="16"/>
        <v>0</v>
      </c>
      <c r="T38" s="11">
        <f t="shared" si="16"/>
        <v>799</v>
      </c>
      <c r="U38" s="11">
        <f t="shared" si="16"/>
        <v>0</v>
      </c>
      <c r="V38" s="11">
        <f t="shared" si="16"/>
        <v>0</v>
      </c>
      <c r="W38" s="11">
        <f>'P. PREÇO'!$G$23</f>
        <v>0</v>
      </c>
      <c r="X38" s="158"/>
    </row>
    <row r="39" spans="1:24" ht="12.95" customHeight="1" x14ac:dyDescent="0.2">
      <c r="A39" s="272"/>
      <c r="B39" s="273"/>
      <c r="C39" s="171">
        <v>1</v>
      </c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>
        <v>0.5</v>
      </c>
      <c r="O39" s="171"/>
      <c r="P39" s="171">
        <v>0</v>
      </c>
      <c r="Q39" s="171"/>
      <c r="R39" s="171"/>
      <c r="S39" s="171"/>
      <c r="T39" s="171">
        <v>0.5</v>
      </c>
      <c r="U39" s="171"/>
      <c r="V39" s="171"/>
      <c r="W39" s="171"/>
      <c r="X39" s="158"/>
    </row>
    <row r="40" spans="1:24" ht="12.95" customHeight="1" x14ac:dyDescent="0.2">
      <c r="A40" s="272">
        <f>'P. PREÇO'!$A$24</f>
        <v>14</v>
      </c>
      <c r="B40" s="273" t="str">
        <f>'P. PREÇO'!$B$24</f>
        <v xml:space="preserve">PROJETO CLIMATIZAÇÃO </v>
      </c>
      <c r="C40" s="11">
        <f>'P. PREÇO'!$F$24</f>
        <v>2881.5</v>
      </c>
      <c r="D40" s="11">
        <f t="shared" ref="D40:V40" si="17">ROUND(($C40*D41),2)</f>
        <v>0</v>
      </c>
      <c r="E40" s="11">
        <f t="shared" si="17"/>
        <v>0</v>
      </c>
      <c r="F40" s="11">
        <f t="shared" si="17"/>
        <v>0</v>
      </c>
      <c r="G40" s="11">
        <f t="shared" si="17"/>
        <v>0</v>
      </c>
      <c r="H40" s="11">
        <f t="shared" si="17"/>
        <v>0</v>
      </c>
      <c r="I40" s="11">
        <f t="shared" si="17"/>
        <v>0</v>
      </c>
      <c r="J40" s="11">
        <f t="shared" si="17"/>
        <v>0</v>
      </c>
      <c r="K40" s="11">
        <f t="shared" si="17"/>
        <v>0</v>
      </c>
      <c r="L40" s="11">
        <f t="shared" si="17"/>
        <v>0</v>
      </c>
      <c r="M40" s="11">
        <f t="shared" si="17"/>
        <v>0</v>
      </c>
      <c r="N40" s="11">
        <f t="shared" si="17"/>
        <v>1440.75</v>
      </c>
      <c r="O40" s="11">
        <f t="shared" si="17"/>
        <v>0</v>
      </c>
      <c r="P40" s="11">
        <f t="shared" si="17"/>
        <v>0</v>
      </c>
      <c r="Q40" s="11">
        <f t="shared" si="17"/>
        <v>0</v>
      </c>
      <c r="R40" s="11">
        <f t="shared" si="17"/>
        <v>0</v>
      </c>
      <c r="S40" s="11">
        <f t="shared" si="17"/>
        <v>0</v>
      </c>
      <c r="T40" s="11">
        <f t="shared" si="17"/>
        <v>1440.75</v>
      </c>
      <c r="U40" s="11">
        <f t="shared" si="17"/>
        <v>0</v>
      </c>
      <c r="V40" s="11">
        <f t="shared" si="17"/>
        <v>0</v>
      </c>
      <c r="W40" s="11">
        <f>'P. PREÇO'!$G$24</f>
        <v>0</v>
      </c>
      <c r="X40" s="158"/>
    </row>
    <row r="41" spans="1:24" ht="12.95" customHeight="1" x14ac:dyDescent="0.2">
      <c r="A41" s="272"/>
      <c r="B41" s="273"/>
      <c r="C41" s="171">
        <v>1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>
        <v>0.5</v>
      </c>
      <c r="O41" s="171"/>
      <c r="P41" s="171">
        <v>0</v>
      </c>
      <c r="Q41" s="171"/>
      <c r="R41" s="171"/>
      <c r="S41" s="171"/>
      <c r="T41" s="171">
        <v>0.5</v>
      </c>
      <c r="U41" s="171"/>
      <c r="V41" s="171"/>
      <c r="W41" s="171"/>
      <c r="X41" s="158"/>
    </row>
    <row r="42" spans="1:24" ht="12.95" customHeight="1" x14ac:dyDescent="0.2">
      <c r="A42" s="272">
        <f>'P. PREÇO'!$A$25</f>
        <v>15</v>
      </c>
      <c r="B42" s="273" t="str">
        <f>'P. PREÇO'!$B$25</f>
        <v>PROJETO HIDRÁULICO</v>
      </c>
      <c r="C42" s="11">
        <f>'P. PREÇO'!$F$25</f>
        <v>2116.5</v>
      </c>
      <c r="D42" s="11">
        <f t="shared" ref="D42:U42" si="18">ROUND(($C42*D43),2)</f>
        <v>0</v>
      </c>
      <c r="E42" s="11">
        <f t="shared" si="18"/>
        <v>0</v>
      </c>
      <c r="F42" s="11">
        <f t="shared" si="18"/>
        <v>0</v>
      </c>
      <c r="G42" s="11">
        <f t="shared" si="18"/>
        <v>0</v>
      </c>
      <c r="H42" s="11">
        <f t="shared" si="18"/>
        <v>0</v>
      </c>
      <c r="I42" s="11">
        <f t="shared" si="18"/>
        <v>0</v>
      </c>
      <c r="J42" s="11">
        <f t="shared" si="18"/>
        <v>0</v>
      </c>
      <c r="K42" s="11">
        <f t="shared" si="18"/>
        <v>0</v>
      </c>
      <c r="L42" s="11">
        <f t="shared" si="18"/>
        <v>1058.25</v>
      </c>
      <c r="M42" s="11">
        <f t="shared" si="18"/>
        <v>0</v>
      </c>
      <c r="N42" s="11">
        <f t="shared" si="18"/>
        <v>0</v>
      </c>
      <c r="O42" s="11">
        <f t="shared" si="18"/>
        <v>0</v>
      </c>
      <c r="P42" s="11">
        <f t="shared" si="18"/>
        <v>0</v>
      </c>
      <c r="Q42" s="11">
        <f t="shared" si="18"/>
        <v>0</v>
      </c>
      <c r="R42" s="11">
        <f t="shared" si="18"/>
        <v>423.3</v>
      </c>
      <c r="S42" s="11">
        <f t="shared" si="18"/>
        <v>0</v>
      </c>
      <c r="T42" s="11">
        <f t="shared" si="18"/>
        <v>0</v>
      </c>
      <c r="U42" s="11">
        <f t="shared" si="18"/>
        <v>0</v>
      </c>
      <c r="V42" s="11">
        <f>ROUND($C42-(SUM($D42:U42)),2)</f>
        <v>634.95000000000005</v>
      </c>
      <c r="W42" s="11">
        <f>'P. PREÇO'!$G$25</f>
        <v>423.3</v>
      </c>
      <c r="X42" s="158"/>
    </row>
    <row r="43" spans="1:24" ht="12.95" customHeight="1" x14ac:dyDescent="0.2">
      <c r="A43" s="272"/>
      <c r="B43" s="273"/>
      <c r="C43" s="171">
        <v>1</v>
      </c>
      <c r="D43" s="171"/>
      <c r="E43" s="171"/>
      <c r="F43" s="171"/>
      <c r="G43" s="171"/>
      <c r="H43" s="171"/>
      <c r="I43" s="171"/>
      <c r="J43" s="171"/>
      <c r="K43" s="171"/>
      <c r="L43" s="171">
        <v>0.5</v>
      </c>
      <c r="M43" s="171"/>
      <c r="N43" s="171"/>
      <c r="O43" s="171">
        <v>0</v>
      </c>
      <c r="P43" s="171">
        <v>0</v>
      </c>
      <c r="Q43" s="171"/>
      <c r="R43" s="171">
        <v>0.2</v>
      </c>
      <c r="S43" s="171"/>
      <c r="T43" s="171"/>
      <c r="U43" s="171"/>
      <c r="V43" s="171">
        <v>0.3</v>
      </c>
      <c r="W43" s="171">
        <v>1</v>
      </c>
      <c r="X43" s="158"/>
    </row>
    <row r="44" spans="1:24" ht="12.95" customHeight="1" x14ac:dyDescent="0.2">
      <c r="A44" s="272">
        <f>'P. PREÇO'!$A$26</f>
        <v>16</v>
      </c>
      <c r="B44" s="273" t="str">
        <f>'P. PREÇO'!$B$26</f>
        <v>PROJETO ESGOTOS SANITÁRIOS</v>
      </c>
      <c r="C44" s="11">
        <f>'P. PREÇO'!$F$26</f>
        <v>2116.5</v>
      </c>
      <c r="D44" s="11">
        <f t="shared" ref="D44:U44" si="19">ROUND(($C44*D45),2)</f>
        <v>0</v>
      </c>
      <c r="E44" s="11">
        <f t="shared" si="19"/>
        <v>0</v>
      </c>
      <c r="F44" s="11">
        <f t="shared" si="19"/>
        <v>0</v>
      </c>
      <c r="G44" s="11">
        <f t="shared" si="19"/>
        <v>0</v>
      </c>
      <c r="H44" s="11">
        <f t="shared" si="19"/>
        <v>0</v>
      </c>
      <c r="I44" s="11">
        <f t="shared" si="19"/>
        <v>0</v>
      </c>
      <c r="J44" s="11">
        <f t="shared" si="19"/>
        <v>0</v>
      </c>
      <c r="K44" s="11">
        <f t="shared" si="19"/>
        <v>0</v>
      </c>
      <c r="L44" s="11">
        <f t="shared" si="19"/>
        <v>1058.25</v>
      </c>
      <c r="M44" s="11">
        <f t="shared" si="19"/>
        <v>0</v>
      </c>
      <c r="N44" s="11">
        <f t="shared" si="19"/>
        <v>0</v>
      </c>
      <c r="O44" s="11">
        <f t="shared" si="19"/>
        <v>0</v>
      </c>
      <c r="P44" s="11">
        <f t="shared" si="19"/>
        <v>0</v>
      </c>
      <c r="Q44" s="11">
        <f t="shared" si="19"/>
        <v>0</v>
      </c>
      <c r="R44" s="11">
        <f t="shared" si="19"/>
        <v>423.3</v>
      </c>
      <c r="S44" s="11">
        <f t="shared" si="19"/>
        <v>0</v>
      </c>
      <c r="T44" s="11">
        <f t="shared" si="19"/>
        <v>0</v>
      </c>
      <c r="U44" s="11">
        <f t="shared" si="19"/>
        <v>0</v>
      </c>
      <c r="V44" s="11">
        <f>ROUND($C44-(SUM($D44:U44)),2)</f>
        <v>634.95000000000005</v>
      </c>
      <c r="W44" s="11">
        <f>'P. PREÇO'!$G$26</f>
        <v>423.3</v>
      </c>
      <c r="X44" s="158"/>
    </row>
    <row r="45" spans="1:24" ht="12.95" customHeight="1" x14ac:dyDescent="0.2">
      <c r="A45" s="272"/>
      <c r="B45" s="273"/>
      <c r="C45" s="171">
        <v>1</v>
      </c>
      <c r="D45" s="171"/>
      <c r="E45" s="171"/>
      <c r="F45" s="171"/>
      <c r="G45" s="171"/>
      <c r="H45" s="171"/>
      <c r="I45" s="171"/>
      <c r="J45" s="171"/>
      <c r="K45" s="171"/>
      <c r="L45" s="171">
        <v>0.5</v>
      </c>
      <c r="M45" s="171"/>
      <c r="N45" s="171"/>
      <c r="O45" s="171"/>
      <c r="P45" s="171">
        <v>0</v>
      </c>
      <c r="Q45" s="171"/>
      <c r="R45" s="171">
        <v>0.2</v>
      </c>
      <c r="S45" s="171"/>
      <c r="T45" s="171"/>
      <c r="U45" s="171"/>
      <c r="V45" s="171">
        <v>0.3</v>
      </c>
      <c r="W45" s="171">
        <v>1</v>
      </c>
      <c r="X45" s="158"/>
    </row>
    <row r="46" spans="1:24" ht="12.95" customHeight="1" x14ac:dyDescent="0.2">
      <c r="A46" s="272">
        <f>'P. PREÇO'!$A$27</f>
        <v>17</v>
      </c>
      <c r="B46" s="273" t="str">
        <f>'P. PREÇO'!$B$27</f>
        <v>PROJETO DRENAGEM PLUVIAL</v>
      </c>
      <c r="C46" s="11">
        <f>'P. PREÇO'!$F$27</f>
        <v>1624.12</v>
      </c>
      <c r="D46" s="11">
        <f t="shared" ref="D46:U46" si="20">ROUND(($C46*D47),2)</f>
        <v>0</v>
      </c>
      <c r="E46" s="11">
        <f t="shared" si="20"/>
        <v>0</v>
      </c>
      <c r="F46" s="11">
        <f t="shared" si="20"/>
        <v>0</v>
      </c>
      <c r="G46" s="11">
        <f t="shared" si="20"/>
        <v>0</v>
      </c>
      <c r="H46" s="11">
        <f t="shared" si="20"/>
        <v>0</v>
      </c>
      <c r="I46" s="11">
        <f t="shared" si="20"/>
        <v>0</v>
      </c>
      <c r="J46" s="11">
        <f t="shared" si="20"/>
        <v>0</v>
      </c>
      <c r="K46" s="11">
        <f t="shared" si="20"/>
        <v>0</v>
      </c>
      <c r="L46" s="11">
        <f t="shared" si="20"/>
        <v>812.06</v>
      </c>
      <c r="M46" s="11">
        <f t="shared" si="20"/>
        <v>0</v>
      </c>
      <c r="N46" s="11">
        <f t="shared" si="20"/>
        <v>0</v>
      </c>
      <c r="O46" s="11">
        <f t="shared" si="20"/>
        <v>0</v>
      </c>
      <c r="P46" s="11">
        <f t="shared" si="20"/>
        <v>0</v>
      </c>
      <c r="Q46" s="11">
        <f t="shared" si="20"/>
        <v>0</v>
      </c>
      <c r="R46" s="11">
        <f t="shared" si="20"/>
        <v>324.82</v>
      </c>
      <c r="S46" s="11">
        <f t="shared" si="20"/>
        <v>0</v>
      </c>
      <c r="T46" s="11">
        <f t="shared" si="20"/>
        <v>0</v>
      </c>
      <c r="U46" s="11">
        <f t="shared" si="20"/>
        <v>0</v>
      </c>
      <c r="V46" s="11">
        <f>ROUND($C46-(SUM($D46:U46)),2)</f>
        <v>487.24</v>
      </c>
      <c r="W46" s="11">
        <f>'P. PREÇO'!$G$27</f>
        <v>324.82</v>
      </c>
      <c r="X46" s="158"/>
    </row>
    <row r="47" spans="1:24" ht="12.95" customHeight="1" x14ac:dyDescent="0.2">
      <c r="A47" s="272"/>
      <c r="B47" s="273"/>
      <c r="C47" s="171">
        <v>1</v>
      </c>
      <c r="D47" s="171"/>
      <c r="E47" s="171"/>
      <c r="F47" s="171"/>
      <c r="G47" s="171"/>
      <c r="H47" s="171"/>
      <c r="I47" s="171"/>
      <c r="J47" s="171"/>
      <c r="K47" s="171"/>
      <c r="L47" s="171">
        <v>0.5</v>
      </c>
      <c r="M47" s="171"/>
      <c r="N47" s="171"/>
      <c r="O47" s="171"/>
      <c r="P47" s="171">
        <v>0</v>
      </c>
      <c r="Q47" s="171"/>
      <c r="R47" s="171">
        <v>0.2</v>
      </c>
      <c r="S47" s="171"/>
      <c r="T47" s="171"/>
      <c r="U47" s="171"/>
      <c r="V47" s="171">
        <v>0.3</v>
      </c>
      <c r="W47" s="171">
        <v>1</v>
      </c>
      <c r="X47" s="158"/>
    </row>
    <row r="48" spans="1:24" ht="12.95" customHeight="1" x14ac:dyDescent="0.2">
      <c r="A48" s="272">
        <f>'P. PREÇO'!$A$28</f>
        <v>18</v>
      </c>
      <c r="B48" s="273" t="str">
        <f>'P. PREÇO'!$B$28</f>
        <v xml:space="preserve">PROJETO DE IRRIGAÇÃO </v>
      </c>
      <c r="C48" s="11">
        <f>'P. PREÇO'!F28</f>
        <v>0</v>
      </c>
      <c r="D48" s="11">
        <f t="shared" ref="D48:U48" si="21">ROUND(($C48*D49),2)</f>
        <v>0</v>
      </c>
      <c r="E48" s="11">
        <f t="shared" si="21"/>
        <v>0</v>
      </c>
      <c r="F48" s="11">
        <f t="shared" si="21"/>
        <v>0</v>
      </c>
      <c r="G48" s="11">
        <f t="shared" si="21"/>
        <v>0</v>
      </c>
      <c r="H48" s="11">
        <f t="shared" si="21"/>
        <v>0</v>
      </c>
      <c r="I48" s="11">
        <f t="shared" si="21"/>
        <v>0</v>
      </c>
      <c r="J48" s="11">
        <f t="shared" si="21"/>
        <v>0</v>
      </c>
      <c r="K48" s="11">
        <f t="shared" si="21"/>
        <v>0</v>
      </c>
      <c r="L48" s="11">
        <f t="shared" si="21"/>
        <v>0</v>
      </c>
      <c r="M48" s="11">
        <f t="shared" si="21"/>
        <v>0</v>
      </c>
      <c r="N48" s="11">
        <f t="shared" si="21"/>
        <v>0</v>
      </c>
      <c r="O48" s="11">
        <f t="shared" si="21"/>
        <v>0</v>
      </c>
      <c r="P48" s="11">
        <f t="shared" si="21"/>
        <v>0</v>
      </c>
      <c r="Q48" s="11">
        <f t="shared" si="21"/>
        <v>0</v>
      </c>
      <c r="R48" s="11">
        <f t="shared" si="21"/>
        <v>0</v>
      </c>
      <c r="S48" s="11">
        <f t="shared" si="21"/>
        <v>0</v>
      </c>
      <c r="T48" s="11">
        <f t="shared" si="21"/>
        <v>0</v>
      </c>
      <c r="U48" s="11">
        <f t="shared" si="21"/>
        <v>0</v>
      </c>
      <c r="V48" s="11">
        <f>ROUND($C48-(SUM($D48:U48)),2)</f>
        <v>0</v>
      </c>
      <c r="W48" s="11">
        <f>'P. PREÇO'!$G$28</f>
        <v>0</v>
      </c>
      <c r="X48" s="158"/>
    </row>
    <row r="49" spans="1:24" ht="12.95" customHeight="1" x14ac:dyDescent="0.2">
      <c r="A49" s="272"/>
      <c r="B49" s="273"/>
      <c r="C49" s="171"/>
      <c r="D49" s="171"/>
      <c r="E49" s="171"/>
      <c r="F49" s="171"/>
      <c r="G49" s="171"/>
      <c r="H49" s="171"/>
      <c r="I49" s="171"/>
      <c r="J49" s="171"/>
      <c r="K49" s="171"/>
      <c r="L49" s="171">
        <v>0</v>
      </c>
      <c r="M49" s="171"/>
      <c r="N49" s="171">
        <v>0</v>
      </c>
      <c r="O49" s="171"/>
      <c r="P49" s="171"/>
      <c r="Q49" s="171"/>
      <c r="R49" s="171">
        <v>0</v>
      </c>
      <c r="S49" s="171"/>
      <c r="T49" s="171"/>
      <c r="U49" s="171"/>
      <c r="V49" s="171"/>
      <c r="W49" s="171"/>
      <c r="X49" s="158"/>
    </row>
    <row r="50" spans="1:24" ht="12.95" customHeight="1" x14ac:dyDescent="0.2">
      <c r="A50" s="272" t="str">
        <f>'P. PREÇO'!A29</f>
        <v>18.1</v>
      </c>
      <c r="B50" s="273" t="str">
        <f>'P. PREÇO'!B29</f>
        <v>ÁREAS VERDES/JARDINS</v>
      </c>
      <c r="C50" s="11">
        <f>'P. PREÇO'!F29</f>
        <v>1598.9</v>
      </c>
      <c r="D50" s="11">
        <f t="shared" ref="D50:V50" si="22">ROUND(($C50*D51),2)</f>
        <v>0</v>
      </c>
      <c r="E50" s="11">
        <f t="shared" si="22"/>
        <v>0</v>
      </c>
      <c r="F50" s="11">
        <f t="shared" si="22"/>
        <v>0</v>
      </c>
      <c r="G50" s="11">
        <f t="shared" si="22"/>
        <v>0</v>
      </c>
      <c r="H50" s="11">
        <f t="shared" si="22"/>
        <v>0</v>
      </c>
      <c r="I50" s="11">
        <f t="shared" si="22"/>
        <v>0</v>
      </c>
      <c r="J50" s="11">
        <f t="shared" si="22"/>
        <v>0</v>
      </c>
      <c r="K50" s="11">
        <f t="shared" si="22"/>
        <v>0</v>
      </c>
      <c r="L50" s="11">
        <f t="shared" si="22"/>
        <v>0</v>
      </c>
      <c r="M50" s="11">
        <f t="shared" si="22"/>
        <v>0</v>
      </c>
      <c r="N50" s="11">
        <f t="shared" si="22"/>
        <v>799.45</v>
      </c>
      <c r="O50" s="11">
        <f t="shared" si="22"/>
        <v>0</v>
      </c>
      <c r="P50" s="11">
        <f t="shared" si="22"/>
        <v>0</v>
      </c>
      <c r="Q50" s="11">
        <f t="shared" si="22"/>
        <v>0</v>
      </c>
      <c r="R50" s="11">
        <f t="shared" si="22"/>
        <v>0</v>
      </c>
      <c r="S50" s="11">
        <f t="shared" si="22"/>
        <v>0</v>
      </c>
      <c r="T50" s="11">
        <f t="shared" si="22"/>
        <v>799.45</v>
      </c>
      <c r="U50" s="11">
        <f t="shared" si="22"/>
        <v>0</v>
      </c>
      <c r="V50" s="11">
        <f t="shared" si="22"/>
        <v>0</v>
      </c>
      <c r="W50" s="11">
        <f>'P. PREÇO'!G29</f>
        <v>0</v>
      </c>
      <c r="X50" s="158"/>
    </row>
    <row r="51" spans="1:24" ht="12.95" customHeight="1" x14ac:dyDescent="0.2">
      <c r="A51" s="272"/>
      <c r="B51" s="273"/>
      <c r="C51" s="171">
        <v>1</v>
      </c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>
        <v>0.5</v>
      </c>
      <c r="O51" s="171"/>
      <c r="P51" s="171"/>
      <c r="Q51" s="171"/>
      <c r="R51" s="171"/>
      <c r="S51" s="171"/>
      <c r="T51" s="171">
        <v>0.5</v>
      </c>
      <c r="U51" s="171"/>
      <c r="V51" s="171"/>
      <c r="W51" s="171"/>
      <c r="X51" s="158"/>
    </row>
    <row r="52" spans="1:24" ht="12.95" customHeight="1" x14ac:dyDescent="0.2">
      <c r="A52" s="272">
        <f>'P. PREÇO'!$A$30</f>
        <v>19</v>
      </c>
      <c r="B52" s="273" t="str">
        <f>'P. PREÇO'!$B$30</f>
        <v>PROJETO DE PREVENÇÃO E COMBATE A INCÊNDIO E PÂNICO</v>
      </c>
      <c r="C52" s="11">
        <f>'P. PREÇO'!$F$30</f>
        <v>1870</v>
      </c>
      <c r="D52" s="11">
        <f t="shared" ref="D52:U52" si="23">ROUND(($C52*D53),2)</f>
        <v>0</v>
      </c>
      <c r="E52" s="11">
        <f t="shared" si="23"/>
        <v>0</v>
      </c>
      <c r="F52" s="11">
        <f t="shared" si="23"/>
        <v>0</v>
      </c>
      <c r="G52" s="11">
        <f t="shared" si="23"/>
        <v>0</v>
      </c>
      <c r="H52" s="11">
        <f t="shared" si="23"/>
        <v>0</v>
      </c>
      <c r="I52" s="11">
        <f t="shared" si="23"/>
        <v>0</v>
      </c>
      <c r="J52" s="11">
        <f t="shared" si="23"/>
        <v>0</v>
      </c>
      <c r="K52" s="11">
        <f t="shared" si="23"/>
        <v>0</v>
      </c>
      <c r="L52" s="11">
        <f t="shared" si="23"/>
        <v>935</v>
      </c>
      <c r="M52" s="11">
        <f t="shared" si="23"/>
        <v>0</v>
      </c>
      <c r="N52" s="11">
        <f t="shared" si="23"/>
        <v>0</v>
      </c>
      <c r="O52" s="11">
        <f t="shared" si="23"/>
        <v>0</v>
      </c>
      <c r="P52" s="11">
        <f t="shared" si="23"/>
        <v>0</v>
      </c>
      <c r="Q52" s="11">
        <f t="shared" si="23"/>
        <v>0</v>
      </c>
      <c r="R52" s="11">
        <f t="shared" si="23"/>
        <v>374</v>
      </c>
      <c r="S52" s="11">
        <f t="shared" si="23"/>
        <v>0</v>
      </c>
      <c r="T52" s="11">
        <f t="shared" si="23"/>
        <v>0</v>
      </c>
      <c r="U52" s="11">
        <f t="shared" si="23"/>
        <v>0</v>
      </c>
      <c r="V52" s="11">
        <f>ROUND($C52-(SUM($D52:U52)),2)</f>
        <v>561</v>
      </c>
      <c r="W52" s="11">
        <f>'P. PREÇO'!$G$30</f>
        <v>374</v>
      </c>
      <c r="X52" s="158"/>
    </row>
    <row r="53" spans="1:24" ht="12.95" customHeight="1" x14ac:dyDescent="0.2">
      <c r="A53" s="272"/>
      <c r="B53" s="273"/>
      <c r="C53" s="171">
        <v>1</v>
      </c>
      <c r="D53" s="171"/>
      <c r="E53" s="171"/>
      <c r="F53" s="171"/>
      <c r="G53" s="171"/>
      <c r="H53" s="171"/>
      <c r="I53" s="171"/>
      <c r="J53" s="171"/>
      <c r="K53" s="171"/>
      <c r="L53" s="171">
        <v>0.5</v>
      </c>
      <c r="M53" s="171"/>
      <c r="N53" s="171"/>
      <c r="O53" s="171"/>
      <c r="P53" s="171">
        <v>0</v>
      </c>
      <c r="Q53" s="171"/>
      <c r="R53" s="171">
        <v>0.2</v>
      </c>
      <c r="S53" s="171"/>
      <c r="T53" s="171"/>
      <c r="U53" s="171"/>
      <c r="V53" s="171">
        <v>0.3</v>
      </c>
      <c r="W53" s="171">
        <v>1</v>
      </c>
      <c r="X53" s="158"/>
    </row>
    <row r="54" spans="1:24" ht="12.95" customHeight="1" x14ac:dyDescent="0.2">
      <c r="A54" s="272">
        <f>'P. PREÇO'!$A$31</f>
        <v>20</v>
      </c>
      <c r="B54" s="273" t="str">
        <f>'P. PREÇO'!$B$31</f>
        <v>RELATÓRIO ANÁLISE DE RISCO - PDA</v>
      </c>
      <c r="C54" s="11">
        <f>'P. PREÇO'!$F$31</f>
        <v>1300</v>
      </c>
      <c r="D54" s="11">
        <f t="shared" ref="D54:U54" si="24">ROUND(($C54*D55),2)</f>
        <v>0</v>
      </c>
      <c r="E54" s="11">
        <f t="shared" si="24"/>
        <v>0</v>
      </c>
      <c r="F54" s="11">
        <f t="shared" si="24"/>
        <v>0</v>
      </c>
      <c r="G54" s="11">
        <f t="shared" si="24"/>
        <v>0</v>
      </c>
      <c r="H54" s="11">
        <f t="shared" si="24"/>
        <v>0</v>
      </c>
      <c r="I54" s="11">
        <f t="shared" si="24"/>
        <v>0</v>
      </c>
      <c r="J54" s="11">
        <f t="shared" si="24"/>
        <v>0</v>
      </c>
      <c r="K54" s="11">
        <f t="shared" si="24"/>
        <v>0</v>
      </c>
      <c r="L54" s="11">
        <f t="shared" si="24"/>
        <v>650</v>
      </c>
      <c r="M54" s="11">
        <f t="shared" si="24"/>
        <v>0</v>
      </c>
      <c r="N54" s="11">
        <f t="shared" si="24"/>
        <v>0</v>
      </c>
      <c r="O54" s="11">
        <f t="shared" si="24"/>
        <v>0</v>
      </c>
      <c r="P54" s="11">
        <f t="shared" si="24"/>
        <v>0</v>
      </c>
      <c r="Q54" s="11">
        <f t="shared" si="24"/>
        <v>0</v>
      </c>
      <c r="R54" s="11">
        <f t="shared" si="24"/>
        <v>260</v>
      </c>
      <c r="S54" s="11">
        <f t="shared" si="24"/>
        <v>0</v>
      </c>
      <c r="T54" s="11">
        <f t="shared" si="24"/>
        <v>0</v>
      </c>
      <c r="U54" s="11">
        <f t="shared" si="24"/>
        <v>0</v>
      </c>
      <c r="V54" s="11">
        <f>ROUND($C54-(SUM($D54:U54)),2)</f>
        <v>390</v>
      </c>
      <c r="W54" s="11">
        <f>'P. PREÇO'!$G$31</f>
        <v>260</v>
      </c>
      <c r="X54" s="158"/>
    </row>
    <row r="55" spans="1:24" ht="12.95" customHeight="1" x14ac:dyDescent="0.2">
      <c r="A55" s="272"/>
      <c r="B55" s="273"/>
      <c r="C55" s="171">
        <v>1</v>
      </c>
      <c r="D55" s="171"/>
      <c r="E55" s="171"/>
      <c r="F55" s="171"/>
      <c r="G55" s="171"/>
      <c r="H55" s="171"/>
      <c r="I55" s="171"/>
      <c r="J55" s="171"/>
      <c r="K55" s="171"/>
      <c r="L55" s="171">
        <v>0.5</v>
      </c>
      <c r="M55" s="171"/>
      <c r="N55" s="171">
        <v>0</v>
      </c>
      <c r="O55" s="171"/>
      <c r="P55" s="171"/>
      <c r="Q55" s="171"/>
      <c r="R55" s="171">
        <v>0.2</v>
      </c>
      <c r="S55" s="171"/>
      <c r="T55" s="171"/>
      <c r="U55" s="171"/>
      <c r="V55" s="171">
        <v>0.3</v>
      </c>
      <c r="W55" s="171">
        <v>1</v>
      </c>
      <c r="X55" s="158"/>
    </row>
    <row r="56" spans="1:24" ht="12.95" customHeight="1" x14ac:dyDescent="0.2">
      <c r="A56" s="272">
        <f>'P. PREÇO'!A32</f>
        <v>21</v>
      </c>
      <c r="B56" s="273" t="str">
        <f>'P. PREÇO'!B32</f>
        <v>PROJETO DE PROTEÇÃO CONTRA DESCARGAS ATMOSFÉRICAS (PDA)</v>
      </c>
      <c r="C56" s="11">
        <f>'P. PREÇO'!F32</f>
        <v>0</v>
      </c>
      <c r="D56" s="11">
        <f t="shared" ref="D56:W56" si="25">ROUND(($C56*D57),2)</f>
        <v>0</v>
      </c>
      <c r="E56" s="11">
        <f t="shared" si="25"/>
        <v>0</v>
      </c>
      <c r="F56" s="11">
        <f t="shared" si="25"/>
        <v>0</v>
      </c>
      <c r="G56" s="11">
        <f t="shared" si="25"/>
        <v>0</v>
      </c>
      <c r="H56" s="11">
        <f t="shared" si="25"/>
        <v>0</v>
      </c>
      <c r="I56" s="11">
        <f t="shared" si="25"/>
        <v>0</v>
      </c>
      <c r="J56" s="11">
        <f t="shared" si="25"/>
        <v>0</v>
      </c>
      <c r="K56" s="11">
        <f t="shared" si="25"/>
        <v>0</v>
      </c>
      <c r="L56" s="11">
        <f t="shared" si="25"/>
        <v>0</v>
      </c>
      <c r="M56" s="11">
        <f t="shared" si="25"/>
        <v>0</v>
      </c>
      <c r="N56" s="11">
        <f t="shared" si="25"/>
        <v>0</v>
      </c>
      <c r="O56" s="11">
        <f t="shared" si="25"/>
        <v>0</v>
      </c>
      <c r="P56" s="170">
        <f t="shared" si="25"/>
        <v>0</v>
      </c>
      <c r="Q56" s="11">
        <f t="shared" si="25"/>
        <v>0</v>
      </c>
      <c r="R56" s="11">
        <f t="shared" si="25"/>
        <v>0</v>
      </c>
      <c r="S56" s="11">
        <f t="shared" si="25"/>
        <v>0</v>
      </c>
      <c r="T56" s="11">
        <f t="shared" si="25"/>
        <v>0</v>
      </c>
      <c r="U56" s="11">
        <f t="shared" si="25"/>
        <v>0</v>
      </c>
      <c r="V56" s="11">
        <f t="shared" si="25"/>
        <v>0</v>
      </c>
      <c r="W56" s="11">
        <f t="shared" si="25"/>
        <v>0</v>
      </c>
      <c r="X56" s="158"/>
    </row>
    <row r="57" spans="1:24" ht="12.95" customHeight="1" x14ac:dyDescent="0.2">
      <c r="A57" s="272"/>
      <c r="B57" s="273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2"/>
      <c r="Q57" s="171"/>
      <c r="R57" s="173"/>
      <c r="S57" s="171"/>
      <c r="T57" s="171"/>
      <c r="U57" s="171"/>
      <c r="V57" s="171"/>
      <c r="W57" s="171"/>
      <c r="X57" s="158"/>
    </row>
    <row r="58" spans="1:24" ht="12.95" customHeight="1" x14ac:dyDescent="0.2">
      <c r="A58" s="272" t="str">
        <f>'P. PREÇO'!$A$33</f>
        <v>21.1</v>
      </c>
      <c r="B58" s="273" t="str">
        <f>'P. PREÇO'!$B$33</f>
        <v>PROJETO DE SISTEMA DE PROTEÇÃO CONTRA DESCARGAS ATMOSFÉRICAS (SPDA)</v>
      </c>
      <c r="C58" s="11">
        <f>'P. PREÇO'!$F$33</f>
        <v>1598</v>
      </c>
      <c r="D58" s="11">
        <f t="shared" ref="D58:V58" si="26">ROUND(($C58*D59),2)</f>
        <v>0</v>
      </c>
      <c r="E58" s="11">
        <f t="shared" si="26"/>
        <v>0</v>
      </c>
      <c r="F58" s="11">
        <f t="shared" si="26"/>
        <v>0</v>
      </c>
      <c r="G58" s="11">
        <f t="shared" si="26"/>
        <v>0</v>
      </c>
      <c r="H58" s="11">
        <f t="shared" si="26"/>
        <v>0</v>
      </c>
      <c r="I58" s="11">
        <f t="shared" si="26"/>
        <v>0</v>
      </c>
      <c r="J58" s="11">
        <f t="shared" si="26"/>
        <v>0</v>
      </c>
      <c r="K58" s="11">
        <f t="shared" si="26"/>
        <v>0</v>
      </c>
      <c r="L58" s="11">
        <f t="shared" si="26"/>
        <v>0</v>
      </c>
      <c r="M58" s="11">
        <f t="shared" si="26"/>
        <v>0</v>
      </c>
      <c r="N58" s="11">
        <f t="shared" si="26"/>
        <v>799</v>
      </c>
      <c r="O58" s="11">
        <f t="shared" si="26"/>
        <v>0</v>
      </c>
      <c r="P58" s="11">
        <f t="shared" si="26"/>
        <v>0</v>
      </c>
      <c r="Q58" s="11">
        <f t="shared" si="26"/>
        <v>0</v>
      </c>
      <c r="R58" s="11">
        <f t="shared" si="26"/>
        <v>319.60000000000002</v>
      </c>
      <c r="S58" s="11">
        <f t="shared" si="26"/>
        <v>0</v>
      </c>
      <c r="T58" s="11">
        <f t="shared" si="26"/>
        <v>0</v>
      </c>
      <c r="U58" s="11">
        <f t="shared" si="26"/>
        <v>0</v>
      </c>
      <c r="V58" s="11">
        <f t="shared" si="26"/>
        <v>479.4</v>
      </c>
      <c r="W58" s="11">
        <f>'P. PREÇO'!$G$33</f>
        <v>319.60000000000002</v>
      </c>
      <c r="X58" s="158"/>
    </row>
    <row r="59" spans="1:24" ht="12.95" customHeight="1" x14ac:dyDescent="0.2">
      <c r="A59" s="272"/>
      <c r="B59" s="273"/>
      <c r="C59" s="171">
        <v>1</v>
      </c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>
        <v>0.5</v>
      </c>
      <c r="O59" s="171"/>
      <c r="P59" s="171">
        <v>0</v>
      </c>
      <c r="Q59" s="171"/>
      <c r="R59" s="171">
        <v>0.2</v>
      </c>
      <c r="S59" s="171"/>
      <c r="T59" s="171"/>
      <c r="U59" s="171"/>
      <c r="V59" s="171">
        <v>0.3</v>
      </c>
      <c r="W59" s="171"/>
      <c r="X59" s="158"/>
    </row>
    <row r="60" spans="1:24" ht="12.95" customHeight="1" x14ac:dyDescent="0.2">
      <c r="A60" s="272" t="str">
        <f>'P. PREÇO'!$A$34</f>
        <v>21.2</v>
      </c>
      <c r="B60" s="273" t="str">
        <f>'P. PREÇO'!$B$34</f>
        <v>PROJETO DE MEDIDA DE PROTEÇÃO CONTRA SURTOS (MPS)</v>
      </c>
      <c r="C60" s="11">
        <f>'P. PREÇO'!$F$34</f>
        <v>1598</v>
      </c>
      <c r="D60" s="11">
        <f t="shared" ref="D60:U60" si="27">ROUND(($C60*D61),2)</f>
        <v>0</v>
      </c>
      <c r="E60" s="11">
        <f t="shared" si="27"/>
        <v>0</v>
      </c>
      <c r="F60" s="11">
        <f t="shared" si="27"/>
        <v>0</v>
      </c>
      <c r="G60" s="11">
        <f t="shared" si="27"/>
        <v>0</v>
      </c>
      <c r="H60" s="11">
        <f t="shared" si="27"/>
        <v>0</v>
      </c>
      <c r="I60" s="11">
        <f t="shared" si="27"/>
        <v>0</v>
      </c>
      <c r="J60" s="11">
        <f t="shared" si="27"/>
        <v>0</v>
      </c>
      <c r="K60" s="11">
        <f t="shared" si="27"/>
        <v>0</v>
      </c>
      <c r="L60" s="11">
        <f t="shared" si="27"/>
        <v>0</v>
      </c>
      <c r="M60" s="11">
        <f t="shared" si="27"/>
        <v>0</v>
      </c>
      <c r="N60" s="11">
        <f t="shared" si="27"/>
        <v>799</v>
      </c>
      <c r="O60" s="11">
        <f t="shared" si="27"/>
        <v>0</v>
      </c>
      <c r="P60" s="11">
        <f t="shared" si="27"/>
        <v>0</v>
      </c>
      <c r="Q60" s="11">
        <f t="shared" si="27"/>
        <v>0</v>
      </c>
      <c r="R60" s="11">
        <f t="shared" si="27"/>
        <v>319.60000000000002</v>
      </c>
      <c r="S60" s="11">
        <f t="shared" si="27"/>
        <v>0</v>
      </c>
      <c r="T60" s="11">
        <f t="shared" si="27"/>
        <v>0</v>
      </c>
      <c r="U60" s="11">
        <f t="shared" si="27"/>
        <v>0</v>
      </c>
      <c r="V60" s="11">
        <f>ROUND($C60-(SUM($D60:U60)),2)</f>
        <v>479.4</v>
      </c>
      <c r="W60" s="11">
        <f>'P. PREÇO'!$G$34</f>
        <v>319.60000000000002</v>
      </c>
      <c r="X60" s="158"/>
    </row>
    <row r="61" spans="1:24" ht="12.95" customHeight="1" x14ac:dyDescent="0.2">
      <c r="A61" s="272"/>
      <c r="B61" s="273"/>
      <c r="C61" s="171">
        <v>1</v>
      </c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>
        <v>0.5</v>
      </c>
      <c r="O61" s="171"/>
      <c r="P61" s="171">
        <v>0</v>
      </c>
      <c r="Q61" s="171"/>
      <c r="R61" s="171">
        <v>0.2</v>
      </c>
      <c r="S61" s="171"/>
      <c r="T61" s="171"/>
      <c r="U61" s="171"/>
      <c r="V61" s="171">
        <v>0.3</v>
      </c>
      <c r="W61" s="171"/>
      <c r="X61" s="158"/>
    </row>
    <row r="62" spans="1:24" ht="12.95" customHeight="1" x14ac:dyDescent="0.2">
      <c r="A62" s="272">
        <f>'P. PREÇO'!$A$35</f>
        <v>22</v>
      </c>
      <c r="B62" s="273" t="str">
        <f>'P. PREÇO'!$B$35</f>
        <v>PROJETO GLP/GN</v>
      </c>
      <c r="C62" s="11">
        <f>'P. PREÇO'!$F$35</f>
        <v>1625</v>
      </c>
      <c r="D62" s="11">
        <f t="shared" ref="D62:U62" si="28">ROUND(($C62*D63),2)</f>
        <v>0</v>
      </c>
      <c r="E62" s="11">
        <f t="shared" si="28"/>
        <v>0</v>
      </c>
      <c r="F62" s="11">
        <f t="shared" si="28"/>
        <v>0</v>
      </c>
      <c r="G62" s="11">
        <f t="shared" si="28"/>
        <v>0</v>
      </c>
      <c r="H62" s="11">
        <f t="shared" si="28"/>
        <v>0</v>
      </c>
      <c r="I62" s="11">
        <f t="shared" si="28"/>
        <v>0</v>
      </c>
      <c r="J62" s="11">
        <f t="shared" si="28"/>
        <v>0</v>
      </c>
      <c r="K62" s="11">
        <f t="shared" si="28"/>
        <v>0</v>
      </c>
      <c r="L62" s="11">
        <f t="shared" si="28"/>
        <v>812.5</v>
      </c>
      <c r="M62" s="11">
        <f t="shared" si="28"/>
        <v>0</v>
      </c>
      <c r="N62" s="11">
        <f t="shared" si="28"/>
        <v>0</v>
      </c>
      <c r="O62" s="11">
        <f t="shared" si="28"/>
        <v>0</v>
      </c>
      <c r="P62" s="11">
        <f t="shared" si="28"/>
        <v>0</v>
      </c>
      <c r="Q62" s="11">
        <f t="shared" si="28"/>
        <v>0</v>
      </c>
      <c r="R62" s="11">
        <f t="shared" si="28"/>
        <v>325</v>
      </c>
      <c r="S62" s="11">
        <f t="shared" si="28"/>
        <v>0</v>
      </c>
      <c r="T62" s="11">
        <f t="shared" si="28"/>
        <v>0</v>
      </c>
      <c r="U62" s="11">
        <f t="shared" si="28"/>
        <v>0</v>
      </c>
      <c r="V62" s="11">
        <f>ROUND($C62-(SUM($D62:U62)),2)</f>
        <v>487.5</v>
      </c>
      <c r="W62" s="11">
        <f>'P. PREÇO'!$G$35</f>
        <v>325</v>
      </c>
      <c r="X62" s="158"/>
    </row>
    <row r="63" spans="1:24" ht="12.95" customHeight="1" x14ac:dyDescent="0.2">
      <c r="A63" s="272"/>
      <c r="B63" s="273"/>
      <c r="C63" s="171">
        <v>1</v>
      </c>
      <c r="D63" s="171"/>
      <c r="E63" s="171"/>
      <c r="F63" s="171"/>
      <c r="G63" s="171"/>
      <c r="H63" s="171"/>
      <c r="I63" s="171"/>
      <c r="J63" s="171"/>
      <c r="K63" s="171"/>
      <c r="L63" s="171">
        <v>0.5</v>
      </c>
      <c r="M63" s="171"/>
      <c r="N63" s="171">
        <v>0</v>
      </c>
      <c r="O63" s="171"/>
      <c r="P63" s="171">
        <v>0</v>
      </c>
      <c r="Q63" s="171"/>
      <c r="R63" s="171">
        <v>0.2</v>
      </c>
      <c r="S63" s="171"/>
      <c r="T63" s="171"/>
      <c r="U63" s="171"/>
      <c r="V63" s="171">
        <v>0.3</v>
      </c>
      <c r="W63" s="171">
        <v>1</v>
      </c>
      <c r="X63" s="158"/>
    </row>
    <row r="64" spans="1:24" ht="12.95" customHeight="1" x14ac:dyDescent="0.2">
      <c r="A64" s="272">
        <f>'P. PREÇO'!A36</f>
        <v>23</v>
      </c>
      <c r="B64" s="273" t="str">
        <f>'P. PREÇO'!B36</f>
        <v>RELATÓRIO DE SUSTENTABILIDADE E ENCE</v>
      </c>
      <c r="C64" s="11">
        <f>'P. PREÇO'!F36</f>
        <v>2550</v>
      </c>
      <c r="D64" s="11">
        <f t="shared" ref="D64:U64" si="29">ROUND(($C64*D65),2)</f>
        <v>0</v>
      </c>
      <c r="E64" s="11">
        <f t="shared" si="29"/>
        <v>0</v>
      </c>
      <c r="F64" s="11">
        <f t="shared" si="29"/>
        <v>0</v>
      </c>
      <c r="G64" s="11">
        <f t="shared" si="29"/>
        <v>0</v>
      </c>
      <c r="H64" s="11">
        <f t="shared" si="29"/>
        <v>0</v>
      </c>
      <c r="I64" s="11">
        <f t="shared" si="29"/>
        <v>0</v>
      </c>
      <c r="J64" s="11">
        <f t="shared" si="29"/>
        <v>0</v>
      </c>
      <c r="K64" s="11">
        <f t="shared" si="29"/>
        <v>0</v>
      </c>
      <c r="L64" s="11">
        <f t="shared" si="29"/>
        <v>0</v>
      </c>
      <c r="M64" s="11">
        <f t="shared" si="29"/>
        <v>0</v>
      </c>
      <c r="N64" s="11">
        <f t="shared" si="29"/>
        <v>1275</v>
      </c>
      <c r="O64" s="11">
        <f t="shared" si="29"/>
        <v>0</v>
      </c>
      <c r="P64" s="11">
        <f t="shared" si="29"/>
        <v>0</v>
      </c>
      <c r="Q64" s="11">
        <f t="shared" si="29"/>
        <v>0</v>
      </c>
      <c r="R64" s="11">
        <f t="shared" si="29"/>
        <v>0</v>
      </c>
      <c r="S64" s="11">
        <f t="shared" si="29"/>
        <v>0</v>
      </c>
      <c r="T64" s="11">
        <f t="shared" si="29"/>
        <v>1275</v>
      </c>
      <c r="U64" s="11">
        <f t="shared" si="29"/>
        <v>0</v>
      </c>
      <c r="V64" s="11">
        <f>ROUND($C64-(SUM($D64:U64)),2)</f>
        <v>0</v>
      </c>
      <c r="W64" s="11">
        <f>'P. PREÇO'!G36</f>
        <v>0</v>
      </c>
      <c r="X64" s="158"/>
    </row>
    <row r="65" spans="1:25" ht="12.95" customHeight="1" x14ac:dyDescent="0.2">
      <c r="A65" s="272"/>
      <c r="B65" s="273"/>
      <c r="C65" s="171">
        <v>1</v>
      </c>
      <c r="D65" s="171"/>
      <c r="E65" s="171">
        <v>0</v>
      </c>
      <c r="F65" s="171"/>
      <c r="G65" s="171"/>
      <c r="H65" s="171"/>
      <c r="I65" s="171"/>
      <c r="J65" s="171"/>
      <c r="K65" s="171"/>
      <c r="L65" s="171"/>
      <c r="M65" s="171"/>
      <c r="N65" s="171">
        <v>0.5</v>
      </c>
      <c r="O65" s="171"/>
      <c r="P65" s="171">
        <v>0</v>
      </c>
      <c r="Q65" s="171"/>
      <c r="R65" s="171"/>
      <c r="S65" s="171"/>
      <c r="T65" s="171">
        <v>0.5</v>
      </c>
      <c r="U65" s="171"/>
      <c r="V65" s="171"/>
      <c r="W65" s="171"/>
      <c r="X65" s="158"/>
    </row>
    <row r="66" spans="1:25" ht="12.95" customHeight="1" x14ac:dyDescent="0.2">
      <c r="A66" s="272">
        <f>'P. PREÇO'!$A$37</f>
        <v>24</v>
      </c>
      <c r="B66" s="273" t="str">
        <f>'P. PREÇO'!$B$37</f>
        <v>PROJETO COMUNICAÇÃO VISUAL</v>
      </c>
      <c r="C66" s="11">
        <f>'P. PREÇO'!$F$37</f>
        <v>1598</v>
      </c>
      <c r="D66" s="11">
        <f t="shared" ref="D66:V66" si="30">ROUND(($C66*D67),2)</f>
        <v>0</v>
      </c>
      <c r="E66" s="11">
        <f t="shared" si="30"/>
        <v>0</v>
      </c>
      <c r="F66" s="11">
        <f t="shared" si="30"/>
        <v>0</v>
      </c>
      <c r="G66" s="11">
        <f t="shared" si="30"/>
        <v>0</v>
      </c>
      <c r="H66" s="11">
        <f t="shared" si="30"/>
        <v>0</v>
      </c>
      <c r="I66" s="11">
        <f t="shared" si="30"/>
        <v>0</v>
      </c>
      <c r="J66" s="11">
        <f t="shared" si="30"/>
        <v>0</v>
      </c>
      <c r="K66" s="11">
        <f t="shared" si="30"/>
        <v>0</v>
      </c>
      <c r="L66" s="11">
        <f t="shared" si="30"/>
        <v>0</v>
      </c>
      <c r="M66" s="11">
        <f t="shared" si="30"/>
        <v>0</v>
      </c>
      <c r="N66" s="11">
        <f t="shared" si="30"/>
        <v>799</v>
      </c>
      <c r="O66" s="11">
        <f t="shared" si="30"/>
        <v>0</v>
      </c>
      <c r="P66" s="11">
        <f t="shared" si="30"/>
        <v>0</v>
      </c>
      <c r="Q66" s="11">
        <f t="shared" si="30"/>
        <v>0</v>
      </c>
      <c r="R66" s="11">
        <f t="shared" si="30"/>
        <v>0</v>
      </c>
      <c r="S66" s="11">
        <f t="shared" si="30"/>
        <v>0</v>
      </c>
      <c r="T66" s="11">
        <f t="shared" si="30"/>
        <v>799</v>
      </c>
      <c r="U66" s="11">
        <f t="shared" si="30"/>
        <v>0</v>
      </c>
      <c r="V66" s="11">
        <f t="shared" si="30"/>
        <v>0</v>
      </c>
      <c r="W66" s="11">
        <f>'P. PREÇO'!$G$37</f>
        <v>0</v>
      </c>
      <c r="X66" s="158"/>
    </row>
    <row r="67" spans="1:25" ht="12.95" customHeight="1" x14ac:dyDescent="0.2">
      <c r="A67" s="272"/>
      <c r="B67" s="273"/>
      <c r="C67" s="171">
        <v>1</v>
      </c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>
        <v>0.5</v>
      </c>
      <c r="O67" s="171"/>
      <c r="P67" s="171"/>
      <c r="Q67" s="171"/>
      <c r="R67" s="171"/>
      <c r="S67" s="171"/>
      <c r="T67" s="171">
        <v>0.5</v>
      </c>
      <c r="U67" s="171"/>
      <c r="V67" s="171"/>
      <c r="W67" s="171"/>
      <c r="X67" s="158"/>
    </row>
    <row r="68" spans="1:25" ht="12.95" customHeight="1" x14ac:dyDescent="0.2">
      <c r="A68" s="272">
        <f>'P. PREÇO'!$A$38</f>
        <v>25</v>
      </c>
      <c r="B68" s="273" t="str">
        <f>'P. PREÇO'!$B$38</f>
        <v>PLANO DE GERENCIAMENTO DE RESÍDUOS SÓLIDOS DA CONSTRUÇÃO CIVIL</v>
      </c>
      <c r="C68" s="11">
        <f>'P. PREÇO'!$F$38</f>
        <v>2905</v>
      </c>
      <c r="D68" s="11">
        <f t="shared" ref="D68:U68" si="31">ROUND(($C68*D69),2)</f>
        <v>0</v>
      </c>
      <c r="E68" s="11">
        <f t="shared" si="31"/>
        <v>0</v>
      </c>
      <c r="F68" s="11">
        <f t="shared" si="31"/>
        <v>0</v>
      </c>
      <c r="G68" s="11">
        <f t="shared" si="31"/>
        <v>0</v>
      </c>
      <c r="H68" s="11">
        <f t="shared" si="31"/>
        <v>0</v>
      </c>
      <c r="I68" s="11">
        <f t="shared" si="31"/>
        <v>0</v>
      </c>
      <c r="J68" s="11">
        <f t="shared" si="31"/>
        <v>0</v>
      </c>
      <c r="K68" s="11">
        <f t="shared" si="31"/>
        <v>0</v>
      </c>
      <c r="L68" s="11">
        <f t="shared" si="31"/>
        <v>0</v>
      </c>
      <c r="M68" s="11">
        <f t="shared" si="31"/>
        <v>0</v>
      </c>
      <c r="N68" s="11">
        <f t="shared" si="31"/>
        <v>0</v>
      </c>
      <c r="O68" s="11">
        <f t="shared" si="31"/>
        <v>0</v>
      </c>
      <c r="P68" s="11">
        <f t="shared" si="31"/>
        <v>1452.5</v>
      </c>
      <c r="Q68" s="11">
        <f t="shared" si="31"/>
        <v>0</v>
      </c>
      <c r="R68" s="11">
        <f t="shared" si="31"/>
        <v>0</v>
      </c>
      <c r="S68" s="11">
        <f t="shared" si="31"/>
        <v>0</v>
      </c>
      <c r="T68" s="11">
        <f t="shared" si="31"/>
        <v>0</v>
      </c>
      <c r="U68" s="11">
        <f t="shared" si="31"/>
        <v>0</v>
      </c>
      <c r="V68" s="11">
        <f>ROUND($C68-(SUM($D68:U68)),2)</f>
        <v>1452.5</v>
      </c>
      <c r="W68" s="11">
        <f>'P. PREÇO'!$G$38</f>
        <v>581</v>
      </c>
      <c r="X68" s="158"/>
    </row>
    <row r="69" spans="1:25" ht="12.95" customHeight="1" x14ac:dyDescent="0.2">
      <c r="A69" s="272"/>
      <c r="B69" s="273"/>
      <c r="C69" s="171">
        <v>1</v>
      </c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>
        <v>0.5</v>
      </c>
      <c r="Q69" s="171"/>
      <c r="R69" s="171"/>
      <c r="S69" s="171"/>
      <c r="T69" s="171"/>
      <c r="U69" s="171"/>
      <c r="V69" s="171">
        <v>0.5</v>
      </c>
      <c r="W69" s="171">
        <v>1</v>
      </c>
      <c r="X69" s="158"/>
    </row>
    <row r="70" spans="1:25" ht="12.95" customHeight="1" x14ac:dyDescent="0.2">
      <c r="A70" s="272">
        <f>'P. PREÇO'!$A$39</f>
        <v>26</v>
      </c>
      <c r="B70" s="273" t="str">
        <f>'P. PREÇO'!$B$39</f>
        <v>COMPATIBILIZAÇÃO DE PROJETOS</v>
      </c>
      <c r="C70" s="11">
        <f>'P. PREÇO'!$F$39</f>
        <v>1598</v>
      </c>
      <c r="D70" s="11">
        <f t="shared" ref="D70:V70" si="32">ROUND(($C70*D71),2)</f>
        <v>0</v>
      </c>
      <c r="E70" s="11">
        <f t="shared" si="32"/>
        <v>0</v>
      </c>
      <c r="F70" s="11">
        <f t="shared" si="32"/>
        <v>0</v>
      </c>
      <c r="G70" s="11">
        <f t="shared" si="32"/>
        <v>0</v>
      </c>
      <c r="H70" s="11">
        <f t="shared" si="32"/>
        <v>0</v>
      </c>
      <c r="I70" s="11">
        <f t="shared" si="32"/>
        <v>0</v>
      </c>
      <c r="J70" s="11">
        <f t="shared" si="32"/>
        <v>0</v>
      </c>
      <c r="K70" s="11">
        <f t="shared" si="32"/>
        <v>0</v>
      </c>
      <c r="L70" s="11">
        <f t="shared" si="32"/>
        <v>0</v>
      </c>
      <c r="M70" s="11">
        <f t="shared" si="32"/>
        <v>0</v>
      </c>
      <c r="N70" s="11">
        <f t="shared" si="32"/>
        <v>0</v>
      </c>
      <c r="O70" s="11">
        <f t="shared" si="32"/>
        <v>0</v>
      </c>
      <c r="P70" s="11">
        <f t="shared" si="32"/>
        <v>799</v>
      </c>
      <c r="Q70" s="11">
        <f t="shared" si="32"/>
        <v>0</v>
      </c>
      <c r="R70" s="11">
        <f t="shared" si="32"/>
        <v>0</v>
      </c>
      <c r="S70" s="11">
        <f t="shared" si="32"/>
        <v>0</v>
      </c>
      <c r="T70" s="11">
        <f t="shared" si="32"/>
        <v>0</v>
      </c>
      <c r="U70" s="170">
        <f t="shared" si="32"/>
        <v>0</v>
      </c>
      <c r="V70" s="11">
        <f t="shared" si="32"/>
        <v>799</v>
      </c>
      <c r="W70" s="11">
        <f>'P. PREÇO'!$G$39</f>
        <v>0</v>
      </c>
      <c r="X70" s="158"/>
    </row>
    <row r="71" spans="1:25" ht="12.95" customHeight="1" x14ac:dyDescent="0.2">
      <c r="A71" s="272"/>
      <c r="B71" s="273"/>
      <c r="C71" s="171">
        <v>1</v>
      </c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>
        <v>0.5</v>
      </c>
      <c r="Q71" s="171"/>
      <c r="R71" s="171"/>
      <c r="S71" s="171"/>
      <c r="T71" s="171">
        <v>0</v>
      </c>
      <c r="U71" s="172"/>
      <c r="V71" s="173">
        <v>0.5</v>
      </c>
      <c r="W71" s="171"/>
      <c r="X71" s="158"/>
    </row>
    <row r="72" spans="1:25" ht="12.95" customHeight="1" x14ac:dyDescent="0.2">
      <c r="A72" s="272">
        <f>'P. PREÇO'!$A$40</f>
        <v>27</v>
      </c>
      <c r="B72" s="273" t="str">
        <f>'P. PREÇO'!$B$40</f>
        <v>ORÇAMENTO E ESPECIFICAÇÕES TÉCNICAS DA OBRA</v>
      </c>
      <c r="C72" s="11">
        <f>'P. PREÇO'!$F$40</f>
        <v>5140.9399999999996</v>
      </c>
      <c r="D72" s="11">
        <f t="shared" ref="D72:V72" si="33">ROUND(($C72*D73),2)</f>
        <v>0</v>
      </c>
      <c r="E72" s="11">
        <f t="shared" si="33"/>
        <v>0</v>
      </c>
      <c r="F72" s="11">
        <f t="shared" si="33"/>
        <v>0</v>
      </c>
      <c r="G72" s="11">
        <f t="shared" si="33"/>
        <v>0</v>
      </c>
      <c r="H72" s="11">
        <f t="shared" si="33"/>
        <v>0</v>
      </c>
      <c r="I72" s="11">
        <f t="shared" si="33"/>
        <v>0</v>
      </c>
      <c r="J72" s="11">
        <f t="shared" si="33"/>
        <v>0</v>
      </c>
      <c r="K72" s="11">
        <f t="shared" si="33"/>
        <v>0</v>
      </c>
      <c r="L72" s="11">
        <f t="shared" si="33"/>
        <v>0</v>
      </c>
      <c r="M72" s="11">
        <f t="shared" si="33"/>
        <v>0</v>
      </c>
      <c r="N72" s="11">
        <f t="shared" si="33"/>
        <v>0</v>
      </c>
      <c r="O72" s="11">
        <f t="shared" si="33"/>
        <v>0</v>
      </c>
      <c r="P72" s="11">
        <f t="shared" si="33"/>
        <v>2570.4699999999998</v>
      </c>
      <c r="Q72" s="11">
        <f t="shared" si="33"/>
        <v>0</v>
      </c>
      <c r="R72" s="11">
        <f t="shared" si="33"/>
        <v>0</v>
      </c>
      <c r="S72" s="11">
        <f t="shared" si="33"/>
        <v>0</v>
      </c>
      <c r="T72" s="11">
        <f t="shared" si="33"/>
        <v>0</v>
      </c>
      <c r="U72" s="170">
        <f t="shared" si="33"/>
        <v>0</v>
      </c>
      <c r="V72" s="11">
        <f t="shared" si="33"/>
        <v>2570.4699999999998</v>
      </c>
      <c r="W72" s="11">
        <f>'P. PREÇO'!$G$40</f>
        <v>0</v>
      </c>
      <c r="X72" s="158"/>
    </row>
    <row r="73" spans="1:25" ht="12.95" customHeight="1" x14ac:dyDescent="0.2">
      <c r="A73" s="272"/>
      <c r="B73" s="273"/>
      <c r="C73" s="171">
        <v>1</v>
      </c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>
        <v>0.5</v>
      </c>
      <c r="Q73" s="171"/>
      <c r="R73" s="171"/>
      <c r="S73" s="171"/>
      <c r="T73" s="171">
        <v>0</v>
      </c>
      <c r="U73" s="172"/>
      <c r="V73" s="173">
        <v>0.5</v>
      </c>
      <c r="W73" s="171"/>
      <c r="X73" s="158"/>
    </row>
    <row r="74" spans="1:25" ht="12.95" customHeight="1" x14ac:dyDescent="0.2">
      <c r="A74" s="120"/>
      <c r="B74" s="174" t="s">
        <v>187</v>
      </c>
      <c r="C74" s="77">
        <f>ROUND((C4+C6+C8+C10+C12+C14+C16+C18+C20+C22+C24+C26+C28+C30+C32+C34+C36+C38+C40+C42+C44+C46+C48+C50+C52+C54+C56+C58+C60+C62+C64+C66+C68+C70+C72),2)</f>
        <v>137488.45000000001</v>
      </c>
      <c r="D74" s="77">
        <f>ROUND((D4+D6+D8+D10+D12+D14+D16+D18+D20+D22+D24+D26+D28+D30+D34+D36+D38+D40+D42+D44+D46+D48+D50+D52+D54+D56+D58+D60+D62+D64+D66+D68+D70+D72),2)</f>
        <v>0</v>
      </c>
      <c r="E74" s="77">
        <f>ROUND((E4+E6+E8+E10+E12+E14+E16+E18+E20+E22+E24+E26+E28+E30+E34+E36+E38+E40+E42+E44+E46+E48+E50+E52+E54+E56+E58+E60+E62+E64+E66+E68+E70+E72),2)</f>
        <v>0</v>
      </c>
      <c r="F74" s="77">
        <f>ROUND((F4+F6+F8+F10+F12+F14+F16+F18+F20+F22+F24+F26+F28+F30+F32+F34+F36+F38+F40+F42+F44+F46+F48+F50+F52+F54+F56+F58+F60+F62+F64+F66+F68+F70+F72),2)</f>
        <v>21556.02</v>
      </c>
      <c r="G74" s="77">
        <f t="shared" ref="G74:V74" si="34">ROUND((G4+G6+G8+G10+G12+G14+G16+G18+G20+G22+G24+G26+G28+G30+G32+G34+G36+G38+G40+G42+G44+G46+G48+G50+G52+G54+G56+G58+G60+G62+G64+G66+G68+G70+G72),2)</f>
        <v>0</v>
      </c>
      <c r="H74" s="77">
        <f t="shared" si="34"/>
        <v>0</v>
      </c>
      <c r="I74" s="77">
        <f t="shared" si="34"/>
        <v>25227.38</v>
      </c>
      <c r="J74" s="77">
        <f t="shared" si="34"/>
        <v>0</v>
      </c>
      <c r="K74" s="77">
        <f t="shared" si="34"/>
        <v>0</v>
      </c>
      <c r="L74" s="77">
        <f t="shared" si="34"/>
        <v>19471.68</v>
      </c>
      <c r="M74" s="77">
        <f t="shared" si="34"/>
        <v>0</v>
      </c>
      <c r="N74" s="77">
        <f t="shared" si="34"/>
        <v>8445.2000000000007</v>
      </c>
      <c r="O74" s="77">
        <f t="shared" si="34"/>
        <v>0</v>
      </c>
      <c r="P74" s="77">
        <f t="shared" si="34"/>
        <v>14627.86</v>
      </c>
      <c r="Q74" s="77">
        <f t="shared" si="34"/>
        <v>0</v>
      </c>
      <c r="R74" s="77">
        <f t="shared" si="34"/>
        <v>7754.58</v>
      </c>
      <c r="S74" s="77">
        <f t="shared" si="34"/>
        <v>0</v>
      </c>
      <c r="T74" s="77">
        <f t="shared" si="34"/>
        <v>23951.89</v>
      </c>
      <c r="U74" s="77">
        <f t="shared" si="34"/>
        <v>0</v>
      </c>
      <c r="V74" s="77">
        <f t="shared" si="34"/>
        <v>16453.84</v>
      </c>
      <c r="W74" s="77">
        <f>SUM(D74:V74)</f>
        <v>137488.45000000001</v>
      </c>
      <c r="X74" s="158"/>
      <c r="Y74" s="158"/>
    </row>
    <row r="75" spans="1:25" ht="12.95" customHeight="1" x14ac:dyDescent="0.2">
      <c r="A75" s="175"/>
      <c r="B75" s="147" t="s">
        <v>188</v>
      </c>
      <c r="C75" s="77">
        <f>W75</f>
        <v>9737.43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77">
        <f>ROUND((W4+W6+W8+W10+W12+W14+W16+W18+W20+W22+W24+W26+W28+W30+W32+W34+W36+W38+W40+W42+W44+W46+W48+W50+W52+W54+W56+W58+W60+W62+W64+W66+W68+W70+W72),2)</f>
        <v>9737.43</v>
      </c>
      <c r="X75" s="176"/>
    </row>
    <row r="76" spans="1:25" ht="15.6" customHeight="1" x14ac:dyDescent="0.2">
      <c r="A76" s="177"/>
      <c r="B76" s="178" t="s">
        <v>189</v>
      </c>
      <c r="C76" s="179">
        <f t="shared" ref="C76:W76" si="35">ROUND((C74+C75),2)</f>
        <v>147225.88</v>
      </c>
      <c r="D76" s="179">
        <f t="shared" si="35"/>
        <v>0</v>
      </c>
      <c r="E76" s="179">
        <f t="shared" si="35"/>
        <v>0</v>
      </c>
      <c r="F76" s="179">
        <f t="shared" si="35"/>
        <v>21556.02</v>
      </c>
      <c r="G76" s="179">
        <f t="shared" si="35"/>
        <v>0</v>
      </c>
      <c r="H76" s="179">
        <f t="shared" si="35"/>
        <v>0</v>
      </c>
      <c r="I76" s="179">
        <f t="shared" si="35"/>
        <v>25227.38</v>
      </c>
      <c r="J76" s="179">
        <f t="shared" si="35"/>
        <v>0</v>
      </c>
      <c r="K76" s="179">
        <f t="shared" si="35"/>
        <v>0</v>
      </c>
      <c r="L76" s="179">
        <f t="shared" si="35"/>
        <v>19471.68</v>
      </c>
      <c r="M76" s="179">
        <f t="shared" si="35"/>
        <v>0</v>
      </c>
      <c r="N76" s="179">
        <f t="shared" si="35"/>
        <v>8445.2000000000007</v>
      </c>
      <c r="O76" s="179">
        <f t="shared" si="35"/>
        <v>0</v>
      </c>
      <c r="P76" s="179">
        <f t="shared" si="35"/>
        <v>14627.86</v>
      </c>
      <c r="Q76" s="179">
        <f t="shared" si="35"/>
        <v>0</v>
      </c>
      <c r="R76" s="179">
        <f t="shared" si="35"/>
        <v>7754.58</v>
      </c>
      <c r="S76" s="179">
        <f t="shared" si="35"/>
        <v>0</v>
      </c>
      <c r="T76" s="179">
        <f t="shared" si="35"/>
        <v>23951.89</v>
      </c>
      <c r="U76" s="179">
        <f t="shared" si="35"/>
        <v>0</v>
      </c>
      <c r="V76" s="179">
        <f t="shared" si="35"/>
        <v>16453.84</v>
      </c>
      <c r="W76" s="179">
        <f t="shared" si="35"/>
        <v>147225.88</v>
      </c>
      <c r="X76" s="158"/>
      <c r="Y76" s="158"/>
    </row>
    <row r="77" spans="1:25" ht="84.75" customHeight="1" x14ac:dyDescent="0.2">
      <c r="A77" s="180"/>
      <c r="X77" s="158">
        <f>SUM(D77:V77)</f>
        <v>0</v>
      </c>
    </row>
    <row r="78" spans="1:25" x14ac:dyDescent="0.2"/>
    <row r="1048573" x14ac:dyDescent="0.2"/>
    <row r="1048574" x14ac:dyDescent="0.2"/>
    <row r="1048575" x14ac:dyDescent="0.2"/>
    <row r="1048576" ht="21.75" customHeight="1" x14ac:dyDescent="0.2"/>
  </sheetData>
  <mergeCells count="72">
    <mergeCell ref="B1:W1"/>
    <mergeCell ref="A2:W2"/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72:A73"/>
    <mergeCell ref="B72:B73"/>
    <mergeCell ref="A62:A63"/>
    <mergeCell ref="B62:B63"/>
    <mergeCell ref="A64:A65"/>
    <mergeCell ref="B64:B65"/>
    <mergeCell ref="A66:A67"/>
    <mergeCell ref="B66:B67"/>
    <mergeCell ref="A32:A33"/>
    <mergeCell ref="B32:B33"/>
    <mergeCell ref="A68:A69"/>
    <mergeCell ref="B68:B69"/>
    <mergeCell ref="A70:A71"/>
    <mergeCell ref="B70:B71"/>
    <mergeCell ref="A56:A57"/>
    <mergeCell ref="B56:B57"/>
    <mergeCell ref="A58:A59"/>
    <mergeCell ref="B58:B59"/>
    <mergeCell ref="A60:A61"/>
    <mergeCell ref="B60:B61"/>
    <mergeCell ref="A52:A53"/>
    <mergeCell ref="B52:B53"/>
    <mergeCell ref="A54:A55"/>
    <mergeCell ref="B54:B55"/>
  </mergeCells>
  <pageMargins left="0.31496062992125984" right="0.19685039370078741" top="0.19685039370078741" bottom="0.39370078740157483" header="0.51181102362204722" footer="0.11811023622047245"/>
  <pageSetup paperSize="9" scale="75" firstPageNumber="0" orientation="landscape" horizontalDpi="300" verticalDpi="300" r:id="rId1"/>
  <headerFooter>
    <oddFooter>&amp;C&amp;"Times New Roman,Normal"&amp;12&amp;P</oddFooter>
  </headerFooter>
  <rowBreaks count="1" manualBreakCount="1">
    <brk id="51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20</vt:i4>
      </vt:variant>
    </vt:vector>
  </HeadingPairs>
  <TitlesOfParts>
    <vt:vector size="25" baseType="lpstr">
      <vt:lpstr>ÁREAS</vt:lpstr>
      <vt:lpstr>AUXILIAR</vt:lpstr>
      <vt:lpstr>P. PREÇO</vt:lpstr>
      <vt:lpstr>C. ENTREGA</vt:lpstr>
      <vt:lpstr>C. DESEMBOLSO</vt:lpstr>
      <vt:lpstr>'P. PREÇO'!__xlnm__FilterDatabase</vt:lpstr>
      <vt:lpstr>'C. DESEMBOLSO'!Area_de_impressao</vt:lpstr>
      <vt:lpstr>ÁREAS!Excel_BuiltIn_Print_Area</vt:lpstr>
      <vt:lpstr>AUXILIAR!print</vt:lpstr>
      <vt:lpstr>'P. PREÇO'!print</vt:lpstr>
      <vt:lpstr>'C. DESEMBOLSO'!Print_Area_0</vt:lpstr>
      <vt:lpstr>ÁREAS!Print_Titles_0</vt:lpstr>
      <vt:lpstr>AUXILIAR!Print_Titles_0</vt:lpstr>
      <vt:lpstr>'C. DESEMBOLSO'!Print_Titles_0</vt:lpstr>
      <vt:lpstr>'C. ENTREGA'!Print_Titles_0</vt:lpstr>
      <vt:lpstr>'P. PREÇO'!Print_Titles_0</vt:lpstr>
      <vt:lpstr>AUXILIAR!Print_Titles_0_0</vt:lpstr>
      <vt:lpstr>'P. PREÇO'!Print_Titles_0_0</vt:lpstr>
      <vt:lpstr>AUXILIAR!Print_Titles_0_0_0</vt:lpstr>
      <vt:lpstr>'P. PREÇO'!Print_Titles_0_0_0</vt:lpstr>
      <vt:lpstr>ÁREAS!Titulos_de_impressao</vt:lpstr>
      <vt:lpstr>AUXILIAR!Titulos_de_impressao</vt:lpstr>
      <vt:lpstr>'C. DESEMBOLSO'!Titulos_de_impressao</vt:lpstr>
      <vt:lpstr>'C. ENTREGA'!Titulos_de_impressao</vt:lpstr>
      <vt:lpstr>'P. PREÇO'!Titulos_de_impressao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 Helena Bernardes</dc:creator>
  <cp:lastModifiedBy>Cleiton</cp:lastModifiedBy>
  <cp:revision>299</cp:revision>
  <cp:lastPrinted>2021-05-12T23:18:35Z</cp:lastPrinted>
  <dcterms:created xsi:type="dcterms:W3CDTF">2016-07-14T15:15:24Z</dcterms:created>
  <dcterms:modified xsi:type="dcterms:W3CDTF">2021-05-14T11:50:23Z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